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B24" lockStructure="1"/>
  <bookViews>
    <workbookView xWindow="45" yWindow="255" windowWidth="13935" windowHeight="12195" tabRatio="723"/>
  </bookViews>
  <sheets>
    <sheet name="ReadMe" sheetId="2" r:id="rId1"/>
    <sheet name="Inputs" sheetId="1" r:id="rId2"/>
    <sheet name="Mannings n" sheetId="3" state="hidden" r:id="rId3"/>
    <sheet name="Calculations" sheetId="4" state="hidden" r:id="rId4"/>
    <sheet name="Calculations2" sheetId="5" state="hidden" r:id="rId5"/>
    <sheet name="Sheet1" sheetId="6" state="hidden" r:id="rId6"/>
  </sheets>
  <definedNames>
    <definedName name="Z_94CFA7E8_5300_4096_97FA_7B672E0A0B5C_.wvu.Rows" localSheetId="1" hidden="1">Inputs!$56:$116</definedName>
  </definedNames>
  <calcPr calcId="145621"/>
  <customWorkbookViews>
    <customWorkbookView name="Brian Haines - Personal View" guid="{94CFA7E8-5300-4096-97FA-7B672E0A0B5C}" mergeInterval="0" personalView="1" xWindow="13" yWindow="45" windowWidth="909" windowHeight="775" tabRatio="723" activeSheetId="1"/>
  </customWorkbookViews>
</workbook>
</file>

<file path=xl/calcChain.xml><?xml version="1.0" encoding="utf-8"?>
<calcChain xmlns="http://schemas.openxmlformats.org/spreadsheetml/2006/main">
  <c r="C7" i="5" l="1"/>
  <c r="D7" i="5"/>
  <c r="H7" i="5" s="1"/>
  <c r="H4" i="4"/>
  <c r="D7" i="4"/>
  <c r="G8" i="4"/>
  <c r="G9" i="4"/>
  <c r="B20" i="4"/>
  <c r="B21" i="4"/>
  <c r="C21" i="4" s="1"/>
  <c r="B22" i="4"/>
  <c r="B23" i="4"/>
  <c r="B24" i="4"/>
  <c r="B25" i="4"/>
  <c r="C25" i="4" s="1"/>
  <c r="B26" i="4"/>
  <c r="B27" i="4"/>
  <c r="C27" i="4" s="1"/>
  <c r="B28" i="4"/>
  <c r="B29" i="4"/>
  <c r="C29" i="4" s="1"/>
  <c r="B30" i="4"/>
  <c r="D36" i="4"/>
  <c r="C48" i="4" s="1"/>
  <c r="E48" i="4" s="1"/>
  <c r="I17" i="3"/>
  <c r="J83" i="1" s="1"/>
  <c r="D15" i="2"/>
  <c r="G77" i="1"/>
  <c r="G78" i="1"/>
  <c r="C23" i="4" l="1"/>
  <c r="C22" i="4"/>
  <c r="D37" i="4"/>
  <c r="C43" i="4" s="1"/>
  <c r="F7" i="5"/>
  <c r="C28" i="4"/>
  <c r="C30" i="4"/>
  <c r="C20" i="4"/>
  <c r="I9" i="4"/>
  <c r="D21" i="4" s="1"/>
  <c r="E21" i="4" s="1"/>
  <c r="C26" i="4"/>
  <c r="G62" i="1"/>
  <c r="C24" i="4"/>
  <c r="E7" i="5"/>
  <c r="D36" i="1" s="1"/>
  <c r="C47" i="4"/>
  <c r="C49" i="4" l="1"/>
  <c r="C50" i="4" s="1"/>
  <c r="D26" i="4"/>
  <c r="D20" i="4"/>
  <c r="E20" i="4" s="1"/>
  <c r="H20" i="4" s="1"/>
  <c r="D25" i="4"/>
  <c r="E25" i="4" s="1"/>
  <c r="H25" i="4" s="1"/>
  <c r="D27" i="4"/>
  <c r="E27" i="4" s="1"/>
  <c r="H27" i="4" s="1"/>
  <c r="D24" i="4"/>
  <c r="E26" i="4"/>
  <c r="H26" i="4" s="1"/>
  <c r="D29" i="4"/>
  <c r="E29" i="4" s="1"/>
  <c r="H29" i="4" s="1"/>
  <c r="D30" i="4"/>
  <c r="E30" i="4" s="1"/>
  <c r="D28" i="4"/>
  <c r="E28" i="4" s="1"/>
  <c r="D22" i="4"/>
  <c r="E22" i="4" s="1"/>
  <c r="F22" i="4" s="1"/>
  <c r="G22" i="4" s="1"/>
  <c r="D23" i="4"/>
  <c r="E23" i="4" s="1"/>
  <c r="F23" i="4" s="1"/>
  <c r="G23" i="4" s="1"/>
  <c r="G64" i="1"/>
  <c r="E24" i="4"/>
  <c r="H24" i="4" s="1"/>
  <c r="E25" i="5"/>
  <c r="E27" i="5" s="1"/>
  <c r="J88" i="1" s="1"/>
  <c r="H23" i="1"/>
  <c r="H21" i="4"/>
  <c r="F21" i="4"/>
  <c r="G21" i="4" s="1"/>
  <c r="F25" i="4"/>
  <c r="G25" i="4" s="1"/>
  <c r="F27" i="4" l="1"/>
  <c r="G27" i="4" s="1"/>
  <c r="H23" i="4"/>
  <c r="F29" i="4"/>
  <c r="G29" i="4" s="1"/>
  <c r="H22" i="4"/>
  <c r="F26" i="4"/>
  <c r="G26" i="4" s="1"/>
  <c r="E3" i="4"/>
  <c r="E4" i="4" s="1"/>
  <c r="B15" i="4"/>
  <c r="H3" i="4" s="1"/>
  <c r="H28" i="4"/>
  <c r="F28" i="4"/>
  <c r="G28" i="4" s="1"/>
  <c r="H30" i="4"/>
  <c r="F30" i="4"/>
  <c r="G30" i="4" s="1"/>
  <c r="F20" i="4"/>
  <c r="G20" i="4" s="1"/>
  <c r="F24" i="4"/>
  <c r="G24" i="4" s="1"/>
  <c r="B11" i="4" l="1"/>
  <c r="B13" i="4" s="1"/>
  <c r="C11" i="4"/>
  <c r="C13" i="4" s="1"/>
  <c r="B16" i="4" l="1"/>
  <c r="G66" i="1" s="1"/>
  <c r="G68" i="1" s="1"/>
  <c r="G3" i="4" l="1"/>
  <c r="G4" i="4" s="1"/>
  <c r="I70" i="1"/>
  <c r="H38" i="1" s="1"/>
  <c r="I69" i="1"/>
  <c r="I68" i="1"/>
  <c r="H36" i="1" s="1"/>
  <c r="D4" i="4" l="1"/>
</calcChain>
</file>

<file path=xl/comments1.xml><?xml version="1.0" encoding="utf-8"?>
<comments xmlns="http://schemas.openxmlformats.org/spreadsheetml/2006/main">
  <authors>
    <author>Andy Collison</author>
  </authors>
  <commentList>
    <comment ref="H28" authorId="0">
      <text>
        <r>
          <rPr>
            <b/>
            <sz val="9"/>
            <color indexed="81"/>
            <rFont val="Tahoma"/>
            <family val="2"/>
          </rPr>
          <t>Andy Collison: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Andy Collison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Andy Collison:</t>
        </r>
        <r>
          <rPr>
            <sz val="9"/>
            <color indexed="81"/>
            <rFont val="Tahoma"/>
            <family val="2"/>
          </rPr>
          <t xml:space="preserve">
Note: these numbers may be varied between 1 and 100 to bracket the critical flow range.</t>
        </r>
      </text>
    </comment>
  </commentList>
</comments>
</file>

<file path=xl/sharedStrings.xml><?xml version="1.0" encoding="utf-8"?>
<sst xmlns="http://schemas.openxmlformats.org/spreadsheetml/2006/main" count="251" uniqueCount="201">
  <si>
    <t>:1</t>
  </si>
  <si>
    <t>critical shear stress</t>
  </si>
  <si>
    <t>Q (cfs)</t>
  </si>
  <si>
    <t>Vel (ft/sec)</t>
  </si>
  <si>
    <t>mean bank gradient</t>
  </si>
  <si>
    <t>ln(a)</t>
  </si>
  <si>
    <t>b</t>
  </si>
  <si>
    <t>a</t>
  </si>
  <si>
    <t>predicted Q</t>
  </si>
  <si>
    <t>input SS</t>
  </si>
  <si>
    <t>Interpolation of shear stress rating curve</t>
  </si>
  <si>
    <t>Hydraulic Radius</t>
  </si>
  <si>
    <t>Shear Stress (lb/ft2)</t>
  </si>
  <si>
    <t>critical flow</t>
  </si>
  <si>
    <t>% of depth</t>
  </si>
  <si>
    <t>depth (ft)</t>
  </si>
  <si>
    <t>channel area (ft2)</t>
  </si>
  <si>
    <t>wetted perimeter (ft)</t>
  </si>
  <si>
    <t>c) Bank height at top of bank (ft)</t>
  </si>
  <si>
    <t>Manning's n for Channels (Chow, 1959).</t>
  </si>
  <si>
    <t>Type of Channel and Description</t>
  </si>
  <si>
    <t>Minimum</t>
  </si>
  <si>
    <t>Normal</t>
  </si>
  <si>
    <t>Maximum</t>
  </si>
  <si>
    <t>Natural streams - minor streams (top width at floodstage &lt; 100 ft)</t>
  </si>
  <si>
    <t>1. Main Channels</t>
  </si>
  <si>
    <t>  a. clean, straight, full stage, no rifts or deep pools</t>
  </si>
  <si>
    <t>  b. same as above, but more stones and weeds</t>
  </si>
  <si>
    <t>  c. clean, winding, some pools and shoals</t>
  </si>
  <si>
    <t>  d. same as above, but some weeds and stones</t>
  </si>
  <si>
    <t>  e. same as above, lower stages, more ineffective</t>
  </si>
  <si>
    <t>  slopes and sections</t>
  </si>
  <si>
    <t>  f. same as "d" with more stones</t>
  </si>
  <si>
    <t>  g. sluggish reaches, weedy, deep pools</t>
  </si>
  <si>
    <t>  h. very weedy reaches, deep pools, or floodways</t>
  </si>
  <si>
    <t>  with heavy stand of timber and underbrush</t>
  </si>
  <si>
    <t>2. Mountain streams, no vegetation in channel, banks usually steep, trees and brush along banks submerged at high stages</t>
  </si>
  <si>
    <t>  a. bottom: gravels, cobbles, and few boulders</t>
  </si>
  <si>
    <t>  b. bottom: cobbles with large boulders</t>
  </si>
  <si>
    <t xml:space="preserve">3. Floodplains </t>
  </si>
  <si>
    <t>  a. Pasture, no brush</t>
  </si>
  <si>
    <t>  1.short grass</t>
  </si>
  <si>
    <t>  2. high grass</t>
  </si>
  <si>
    <t>   b. Cultivated areas</t>
  </si>
  <si>
    <t>  1. no crop</t>
  </si>
  <si>
    <t>  2. mature row crops</t>
  </si>
  <si>
    <t>  3. mature field crops</t>
  </si>
  <si>
    <t>    c. Brush</t>
  </si>
  <si>
    <t>  1. scattered brush, heavy weeds</t>
  </si>
  <si>
    <t>  2. light brush and trees, in winter</t>
  </si>
  <si>
    <t>  3. light brush and trees, in summer</t>
  </si>
  <si>
    <t>  4. medium to dense brush, in winter</t>
  </si>
  <si>
    <t>  5. medium to dense brush, in summer</t>
  </si>
  <si>
    <t>    d. Trees</t>
  </si>
  <si>
    <t>  1. dense willows, summer, straight</t>
  </si>
  <si>
    <t>  2. cleared land with tree stumps, no sprouts</t>
  </si>
  <si>
    <t>  3. same as above, but with heavy growth of sprouts</t>
  </si>
  <si>
    <t>  4. heavy stand of timber, a few down trees, little</t>
  </si>
  <si>
    <t>  undergrowth, flood stage below branches</t>
  </si>
  <si>
    <t>  5. same as 4. with flood stage reaching  branches</t>
  </si>
  <si>
    <t>4. Excavated or Dredged Channels</t>
  </si>
  <si>
    <t>a. Earth, straight, and uniform</t>
  </si>
  <si>
    <t> 1. clean, recently completed</t>
  </si>
  <si>
    <t> 2. clean, after weathering</t>
  </si>
  <si>
    <t> 3. gravel, uniform section, clean</t>
  </si>
  <si>
    <t> 4. with short grass, few weeds</t>
  </si>
  <si>
    <t>b. Earth winding and sluggish</t>
  </si>
  <si>
    <t> 1.  no vegetation</t>
  </si>
  <si>
    <t> 2. grass, some weeds</t>
  </si>
  <si>
    <t> 3. dense weeds or aquatic plants in deep channels</t>
  </si>
  <si>
    <t> 4. earth bottom and rubble sides</t>
  </si>
  <si>
    <t> 5. stony bottom and weedy banks</t>
  </si>
  <si>
    <t> 6. cobble bottom and clean sides</t>
  </si>
  <si>
    <t>c. Dragline-excavated or dredged</t>
  </si>
  <si>
    <t> 1.  no vegetation</t>
  </si>
  <si>
    <t> 2. light brush on banks</t>
  </si>
  <si>
    <t>d. Rock cuts</t>
  </si>
  <si>
    <t> 1. smooth and uniform</t>
  </si>
  <si>
    <t> 2. jagged and irregular</t>
  </si>
  <si>
    <t>e. Channels not maintained, weeds and brush uncut</t>
  </si>
  <si>
    <t>  1. dense weeds, high as flow depth</t>
  </si>
  <si>
    <t>  2. clean bottom, brush on sides</t>
  </si>
  <si>
    <t>  3. same as above, highest stage of flow</t>
  </si>
  <si>
    <t>  4. dense brush, high stage</t>
  </si>
  <si>
    <t>Channel gradient (ft/ft)</t>
  </si>
  <si>
    <r>
      <t>Critical shear stress (lb/ft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 (see Channel Materials tab)</t>
    </r>
  </si>
  <si>
    <t>Q2</t>
  </si>
  <si>
    <t>Q5</t>
  </si>
  <si>
    <t>Waananen and Crippen flow calculator (South Coast, undeveloped)</t>
  </si>
  <si>
    <t>Annual Precip (inches)</t>
  </si>
  <si>
    <t>alluvial silt (non coloidal) 0.045 lb/sq ft</t>
  </si>
  <si>
    <t>medium gravel 0.12 lb/sq ft</t>
  </si>
  <si>
    <t>alluvial silt/clay 0.26 lb/sq ft</t>
  </si>
  <si>
    <t>2.5 inch cobble 1.1 lb/sq ft</t>
  </si>
  <si>
    <t>Inputs</t>
  </si>
  <si>
    <t>Receiving water critical flow rate (cfs)</t>
  </si>
  <si>
    <t>Receiving water Qcrit as function of Q2</t>
  </si>
  <si>
    <t>Project estimated Q2 (from watershed area)</t>
  </si>
  <si>
    <t>Receiving water est. Q2 (from watershed area)</t>
  </si>
  <si>
    <t>watershed area (sq mi)</t>
  </si>
  <si>
    <t>Receiving water watershed annual precip (inches)</t>
  </si>
  <si>
    <t>Lookup table</t>
  </si>
  <si>
    <t xml:space="preserve">Mannings n (see Mannings n tab)                          </t>
  </si>
  <si>
    <t>Receiving water watershed area at PoC (sq mi)</t>
  </si>
  <si>
    <t>a) Receiving channel width at top of bank (ft) - see figure on right</t>
  </si>
  <si>
    <t xml:space="preserve">b) Channel width at bed (ft) </t>
  </si>
  <si>
    <t>Calculation of critical shear stress</t>
  </si>
  <si>
    <t>input d50 (mm)</t>
  </si>
  <si>
    <t>Shields parameter</t>
  </si>
  <si>
    <t>critical shear stress assuming sediment is non cohesive</t>
  </si>
  <si>
    <t>Tc = 0.056(ps-p)gD</t>
  </si>
  <si>
    <t>Shields constant</t>
  </si>
  <si>
    <t>ps (unit weight sediment)</t>
  </si>
  <si>
    <t>kg/m3</t>
  </si>
  <si>
    <t>ps (unit weight water)</t>
  </si>
  <si>
    <t>g</t>
  </si>
  <si>
    <t>m/s2</t>
  </si>
  <si>
    <t>D50</t>
  </si>
  <si>
    <t xml:space="preserve">m </t>
  </si>
  <si>
    <t>mm</t>
  </si>
  <si>
    <t>inches</t>
  </si>
  <si>
    <t>Tc</t>
  </si>
  <si>
    <t>N/m2</t>
  </si>
  <si>
    <t>lb/ft2</t>
  </si>
  <si>
    <t>check material type and assign appropriate value</t>
  </si>
  <si>
    <t>enter own d50 (variable)</t>
  </si>
  <si>
    <t>Mean bed particle size (mm)</t>
  </si>
  <si>
    <t>This section to be tidied up and moved to Calculations</t>
  </si>
  <si>
    <t>Outputs - Flow control range</t>
  </si>
  <si>
    <t>Point of Compliance</t>
  </si>
  <si>
    <t>Receiving channel roughness</t>
  </si>
  <si>
    <t>Mannings 'n' Roughness Coefficient</t>
  </si>
  <si>
    <t>Mean Annual Rainfall for Project Watershed and Receiving Water Watershed</t>
  </si>
  <si>
    <t xml:space="preserve">These data can be found on the map below. For small watersheds the rainfall will be the same. In a few very large receiving </t>
  </si>
  <si>
    <t>Channel materials</t>
  </si>
  <si>
    <t>Users should input the weaker of the bed or bank materials (shown in the drop down box). If the user wants to specify</t>
  </si>
  <si>
    <t>Convert Acres to Square Miles</t>
  </si>
  <si>
    <t>acres</t>
  </si>
  <si>
    <t>sq miles</t>
  </si>
  <si>
    <t>Input own Q2</t>
  </si>
  <si>
    <t>Calculate Q2 using USGS regression</t>
  </si>
  <si>
    <t>Low flow class</t>
  </si>
  <si>
    <t>conditional cell for estimating Q2</t>
  </si>
  <si>
    <t>conditional cell for estimating shear stress</t>
  </si>
  <si>
    <t>Receiving water Qcrit adjusted for class</t>
  </si>
  <si>
    <t>vegetation (bed and banks) 0.6 lb/sq ft</t>
  </si>
  <si>
    <t>Channel vulnerability</t>
  </si>
  <si>
    <t>Critical shear stress for d50 lb/sq ft</t>
  </si>
  <si>
    <t>Input a roughness value based on the appearance of the reveiving channel up to bankfull level (i.e. ignoring floodplain roughness)</t>
  </si>
  <si>
    <t>Images</t>
  </si>
  <si>
    <t>For more help look at the typical photos -</t>
  </si>
  <si>
    <t>d</t>
  </si>
  <si>
    <t>0.5BT-BB</t>
  </si>
  <si>
    <t>depth</t>
  </si>
  <si>
    <t>angle between channel side and vertical</t>
  </si>
  <si>
    <t>Calculations used in tool</t>
  </si>
  <si>
    <t>Material selection</t>
  </si>
  <si>
    <t>Q2 and Q5 calculation</t>
  </si>
  <si>
    <t>Rating Curve</t>
  </si>
  <si>
    <t>unconsolidated sandy loam 0.035 lb/sq ft</t>
  </si>
  <si>
    <t>Clean, straight channel, no riffles or deep pools n=0.03</t>
  </si>
  <si>
    <t>Same as above, but more stones and weeds n=0.035</t>
  </si>
  <si>
    <t>Clean, winding, some pools and shoals n=0.04</t>
  </si>
  <si>
    <t>Same as above, but some weeds and stones n=0.045</t>
  </si>
  <si>
    <t>Same as above with more stones n=0.05</t>
  </si>
  <si>
    <t>Light brush and trees, leaves not present n=0.06</t>
  </si>
  <si>
    <t>Sluggish reaches, weedy, deep pools n=0.07</t>
  </si>
  <si>
    <t>Very weedy, or dense timber and underbrush n= 0.10</t>
  </si>
  <si>
    <t>Same as above. with flood stage reaching  branches n=0.12</t>
  </si>
  <si>
    <t>Smooth planar bed (sand or finer), no vegetation n=0.02</t>
  </si>
  <si>
    <t>As above but some bed roughness n=0.025</t>
  </si>
  <si>
    <t>Channel materials (use weakest of bed or banks). If materials are varied use weakest material covering more than 20% of channel.</t>
  </si>
  <si>
    <t>Note - do not delete or change values in this sheet</t>
  </si>
  <si>
    <t>Note: these cells used to calculate Q2 - do not delete</t>
  </si>
  <si>
    <t>and drop down boxes. Print area in yellow.</t>
  </si>
  <si>
    <t>Q2 calculated by USGS 1977 regression equations</t>
  </si>
  <si>
    <t xml:space="preserve">Enter all input values in green cells </t>
  </si>
  <si>
    <r>
      <t xml:space="preserve">The </t>
    </r>
    <r>
      <rPr>
        <b/>
        <sz val="10"/>
        <rFont val="Arial"/>
        <family val="2"/>
      </rPr>
      <t>receiving water watershed</t>
    </r>
    <r>
      <rPr>
        <sz val="10"/>
        <rFont val="Arial"/>
        <family val="2"/>
      </rPr>
      <t xml:space="preserve"> is the area draining to the receiving water at the point where the PoC meets the receiving water.</t>
    </r>
  </si>
  <si>
    <t xml:space="preserve">their own particle size the tool will calculate a specific critical shear stress. </t>
  </si>
  <si>
    <r>
      <t>The vegetation setting should only be used for continuous cover (</t>
    </r>
    <r>
      <rPr>
        <b/>
        <sz val="10"/>
        <rFont val="Arial"/>
        <family val="2"/>
      </rPr>
      <t>&gt;90% surface area of both bed and banks</t>
    </r>
    <r>
      <rPr>
        <sz val="10"/>
        <rFont val="Arial"/>
      </rPr>
      <t>) of reeds, shrubs or dense grass;</t>
    </r>
  </si>
  <si>
    <t>water watersheds the numbers may vary.</t>
  </si>
  <si>
    <t>Definitions and Explanation of Terms - please read before using the tool</t>
  </si>
  <si>
    <t>Use of this tool</t>
  </si>
  <si>
    <t xml:space="preserve">The point at which the constructed stormwater system discharges stormwater into a receiving water that is not exempt from the San Diego HMP. </t>
  </si>
  <si>
    <t>(e.g. the point where a storm water culvert or engineered channel discharges into a natural creek or non-exempt earth flood control channel)</t>
  </si>
  <si>
    <t>This tool is intended to be used to estimate the vulnerability of a receiving water to hydromodification. Its output ("High, Medium or Low") indicates the applicable level of flow control under the terms of the San Diego County HMP.</t>
  </si>
  <si>
    <t xml:space="preserve">Output from this tool must be combined and compared with output from the SCCWRP hydromod vulnerability tool to develop a composite channel vulnerability estimate, with the more vulnerable of the two ratings being adopted. </t>
  </si>
  <si>
    <t>if vegetation cover is sparse use the underlying sediment type. See acceptable and unaceptable examples to right.</t>
  </si>
  <si>
    <t>Acceptable to use vegetation as bed and bank material</t>
  </si>
  <si>
    <t>Not acceptable to use vegetation as bed and bank material (use bed sediment)</t>
  </si>
  <si>
    <t>Note: NOT project area</t>
  </si>
  <si>
    <t xml:space="preserve">Note: it is NOT the watershed area of the proposed project. </t>
  </si>
  <si>
    <t>Channel Vulnerability Calculator</t>
  </si>
  <si>
    <t>Q2 calculations</t>
  </si>
  <si>
    <t>This tool uses the USGS 1977 Regional Regression for Southern California to estimate Q2 of the receiving water based on the watershed</t>
  </si>
  <si>
    <t>area and mean annual rainfall. Note that this is used for compatability with the original HMP channel vulnerability classification approach,</t>
  </si>
  <si>
    <t xml:space="preserve">Subsequent design of stormwater flow controls should use Q2 as estimated using approved hydrologic methods for the San Diego HMP </t>
  </si>
  <si>
    <t>such as SWMM or SDHM.</t>
  </si>
  <si>
    <t>which used USGS 1977 Q2 to normalize estimated critical flow and so provide a relative ranking of channel vulnerability (High, Medium or Low).</t>
  </si>
  <si>
    <t>Receiving water Q2 at PoC</t>
  </si>
  <si>
    <t>Check ReadMe 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</si>
</sst>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1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18"/>
      <name val="Arial"/>
      <family val="2"/>
    </font>
    <font>
      <u/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/>
    <xf numFmtId="0" fontId="0" fillId="2" borderId="0" xfId="0" applyFill="1"/>
    <xf numFmtId="165" fontId="0" fillId="0" borderId="0" xfId="0" applyNumberFormat="1"/>
    <xf numFmtId="0" fontId="0" fillId="3" borderId="0" xfId="0" applyFill="1"/>
    <xf numFmtId="164" fontId="0" fillId="4" borderId="0" xfId="0" applyNumberFormat="1" applyFill="1"/>
    <xf numFmtId="165" fontId="0" fillId="4" borderId="0" xfId="0" applyNumberFormat="1" applyFill="1"/>
    <xf numFmtId="2" fontId="0" fillId="4" borderId="0" xfId="0" applyNumberFormat="1" applyFill="1"/>
    <xf numFmtId="0" fontId="0" fillId="4" borderId="0" xfId="0" applyFill="1"/>
    <xf numFmtId="0" fontId="1" fillId="5" borderId="2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6" borderId="3" xfId="0" applyFont="1" applyFill="1" applyBorder="1" applyAlignment="1">
      <alignment horizontal="center" wrapText="1"/>
    </xf>
    <xf numFmtId="0" fontId="7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" fillId="5" borderId="4" xfId="0" applyFont="1" applyFill="1" applyBorder="1" applyAlignment="1">
      <alignment horizontal="left" wrapText="1"/>
    </xf>
    <xf numFmtId="0" fontId="1" fillId="5" borderId="5" xfId="0" applyFont="1" applyFill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1" fillId="6" borderId="5" xfId="0" applyFont="1" applyFill="1" applyBorder="1" applyAlignment="1">
      <alignment horizontal="left" wrapText="1"/>
    </xf>
    <xf numFmtId="0" fontId="1" fillId="0" borderId="0" xfId="0" applyFont="1"/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2" fillId="0" borderId="9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8" fillId="0" borderId="0" xfId="0" applyFont="1"/>
    <xf numFmtId="164" fontId="0" fillId="0" borderId="0" xfId="0" applyNumberFormat="1"/>
    <xf numFmtId="166" fontId="0" fillId="0" borderId="0" xfId="0" applyNumberFormat="1"/>
    <xf numFmtId="166" fontId="0" fillId="4" borderId="0" xfId="0" applyNumberFormat="1" applyFill="1"/>
    <xf numFmtId="0" fontId="0" fillId="0" borderId="11" xfId="0" applyFill="1" applyBorder="1" applyAlignment="1">
      <alignment wrapText="1"/>
    </xf>
    <xf numFmtId="166" fontId="2" fillId="4" borderId="10" xfId="0" applyNumberFormat="1" applyFont="1" applyFill="1" applyBorder="1"/>
    <xf numFmtId="0" fontId="6" fillId="6" borderId="0" xfId="0" applyFont="1" applyFill="1"/>
    <xf numFmtId="0" fontId="0" fillId="6" borderId="0" xfId="0" applyFill="1"/>
    <xf numFmtId="0" fontId="1" fillId="6" borderId="0" xfId="0" applyFont="1" applyFill="1"/>
    <xf numFmtId="0" fontId="9" fillId="6" borderId="0" xfId="1" applyFill="1" applyAlignment="1" applyProtection="1"/>
    <xf numFmtId="0" fontId="5" fillId="0" borderId="0" xfId="0" applyFont="1"/>
    <xf numFmtId="165" fontId="1" fillId="4" borderId="12" xfId="0" applyNumberFormat="1" applyFont="1" applyFill="1" applyBorder="1"/>
    <xf numFmtId="0" fontId="2" fillId="0" borderId="13" xfId="0" applyFont="1" applyBorder="1" applyAlignment="1">
      <alignment horizontal="left" wrapText="1"/>
    </xf>
    <xf numFmtId="0" fontId="0" fillId="0" borderId="14" xfId="0" applyBorder="1" applyAlignment="1">
      <alignment wrapText="1"/>
    </xf>
    <xf numFmtId="0" fontId="2" fillId="0" borderId="15" xfId="0" applyFont="1" applyBorder="1" applyAlignment="1">
      <alignment horizontal="center" wrapText="1"/>
    </xf>
    <xf numFmtId="0" fontId="2" fillId="0" borderId="16" xfId="0" applyFont="1" applyBorder="1" applyAlignment="1">
      <alignment horizontal="left" wrapText="1"/>
    </xf>
    <xf numFmtId="0" fontId="0" fillId="0" borderId="1" xfId="0" applyBorder="1" applyAlignment="1">
      <alignment wrapText="1"/>
    </xf>
    <xf numFmtId="0" fontId="2" fillId="0" borderId="17" xfId="0" applyFont="1" applyBorder="1" applyAlignment="1">
      <alignment horizontal="center" wrapText="1"/>
    </xf>
    <xf numFmtId="0" fontId="2" fillId="0" borderId="18" xfId="0" applyFont="1" applyBorder="1" applyAlignment="1">
      <alignment horizontal="left" wrapText="1"/>
    </xf>
    <xf numFmtId="0" fontId="0" fillId="0" borderId="19" xfId="0" applyBorder="1" applyAlignment="1">
      <alignment wrapText="1"/>
    </xf>
    <xf numFmtId="0" fontId="2" fillId="0" borderId="20" xfId="0" applyFont="1" applyBorder="1" applyAlignment="1">
      <alignment horizontal="center" wrapText="1"/>
    </xf>
    <xf numFmtId="0" fontId="0" fillId="4" borderId="21" xfId="0" applyFill="1" applyBorder="1"/>
    <xf numFmtId="0" fontId="0" fillId="4" borderId="0" xfId="0" applyFill="1" applyAlignment="1">
      <alignment wrapText="1"/>
    </xf>
    <xf numFmtId="0" fontId="1" fillId="0" borderId="0" xfId="0" applyFont="1" applyAlignment="1">
      <alignment wrapText="1"/>
    </xf>
    <xf numFmtId="165" fontId="0" fillId="3" borderId="10" xfId="0" applyNumberFormat="1" applyFill="1" applyBorder="1" applyAlignment="1" applyProtection="1">
      <alignment vertical="top"/>
      <protection locked="0"/>
    </xf>
    <xf numFmtId="0" fontId="0" fillId="2" borderId="0" xfId="0" applyFill="1" applyProtection="1"/>
    <xf numFmtId="0" fontId="2" fillId="7" borderId="0" xfId="0" applyFont="1" applyFill="1" applyProtection="1"/>
    <xf numFmtId="0" fontId="6" fillId="7" borderId="0" xfId="0" applyFont="1" applyFill="1" applyProtection="1"/>
    <xf numFmtId="165" fontId="2" fillId="7" borderId="0" xfId="0" applyNumberFormat="1" applyFont="1" applyFill="1" applyProtection="1"/>
    <xf numFmtId="165" fontId="2" fillId="4" borderId="10" xfId="0" applyNumberFormat="1" applyFont="1" applyFill="1" applyBorder="1" applyProtection="1"/>
    <xf numFmtId="165" fontId="1" fillId="4" borderId="10" xfId="0" applyNumberFormat="1" applyFont="1" applyFill="1" applyBorder="1" applyAlignment="1" applyProtection="1">
      <alignment horizontal="center"/>
    </xf>
    <xf numFmtId="0" fontId="0" fillId="7" borderId="0" xfId="0" applyFill="1" applyProtection="1"/>
    <xf numFmtId="164" fontId="2" fillId="7" borderId="0" xfId="0" applyNumberFormat="1" applyFont="1" applyFill="1" applyProtection="1"/>
    <xf numFmtId="0" fontId="8" fillId="7" borderId="0" xfId="0" applyFont="1" applyFill="1" applyProtection="1"/>
    <xf numFmtId="165" fontId="0" fillId="7" borderId="10" xfId="0" applyNumberFormat="1" applyFill="1" applyBorder="1" applyProtection="1"/>
    <xf numFmtId="0" fontId="1" fillId="7" borderId="0" xfId="0" applyFont="1" applyFill="1" applyProtection="1"/>
    <xf numFmtId="2" fontId="2" fillId="7" borderId="10" xfId="0" applyNumberFormat="1" applyFont="1" applyFill="1" applyBorder="1" applyProtection="1"/>
    <xf numFmtId="2" fontId="0" fillId="7" borderId="10" xfId="0" applyNumberFormat="1" applyFill="1" applyBorder="1" applyProtection="1"/>
    <xf numFmtId="165" fontId="0" fillId="7" borderId="0" xfId="0" applyNumberFormat="1" applyFill="1" applyProtection="1"/>
    <xf numFmtId="0" fontId="0" fillId="7" borderId="0" xfId="0" applyFill="1" applyAlignment="1" applyProtection="1">
      <alignment vertical="center" wrapText="1"/>
    </xf>
    <xf numFmtId="0" fontId="0" fillId="2" borderId="24" xfId="0" applyFill="1" applyBorder="1" applyProtection="1"/>
    <xf numFmtId="0" fontId="0" fillId="2" borderId="25" xfId="0" applyFill="1" applyBorder="1" applyProtection="1"/>
    <xf numFmtId="0" fontId="0" fillId="2" borderId="26" xfId="0" applyFill="1" applyBorder="1" applyProtection="1"/>
    <xf numFmtId="0" fontId="0" fillId="2" borderId="27" xfId="0" applyFill="1" applyBorder="1" applyProtection="1"/>
    <xf numFmtId="0" fontId="5" fillId="2" borderId="0" xfId="0" applyFont="1" applyFill="1" applyBorder="1" applyProtection="1"/>
    <xf numFmtId="0" fontId="0" fillId="2" borderId="0" xfId="0" applyFill="1" applyBorder="1" applyProtection="1"/>
    <xf numFmtId="0" fontId="0" fillId="2" borderId="28" xfId="0" applyFill="1" applyBorder="1" applyProtection="1"/>
    <xf numFmtId="0" fontId="2" fillId="2" borderId="0" xfId="0" applyFont="1" applyFill="1" applyBorder="1" applyProtection="1"/>
    <xf numFmtId="0" fontId="6" fillId="2" borderId="0" xfId="0" applyFont="1" applyFill="1" applyBorder="1" applyProtection="1"/>
    <xf numFmtId="0" fontId="0" fillId="2" borderId="0" xfId="0" applyFill="1" applyBorder="1" applyAlignment="1" applyProtection="1">
      <alignment wrapText="1"/>
    </xf>
    <xf numFmtId="0" fontId="0" fillId="2" borderId="0" xfId="0" applyFill="1" applyBorder="1" applyAlignment="1" applyProtection="1">
      <alignment vertical="top" wrapText="1"/>
    </xf>
    <xf numFmtId="0" fontId="0" fillId="2" borderId="0" xfId="0" applyFill="1" applyBorder="1" applyAlignment="1" applyProtection="1">
      <alignment vertical="top"/>
    </xf>
    <xf numFmtId="164" fontId="0" fillId="2" borderId="28" xfId="0" applyNumberFormat="1" applyFill="1" applyBorder="1" applyProtection="1"/>
    <xf numFmtId="0" fontId="1" fillId="2" borderId="0" xfId="0" applyFont="1" applyFill="1" applyBorder="1" applyAlignment="1" applyProtection="1">
      <alignment wrapText="1"/>
    </xf>
    <xf numFmtId="165" fontId="0" fillId="2" borderId="0" xfId="0" applyNumberFormat="1" applyFill="1" applyBorder="1" applyProtection="1"/>
    <xf numFmtId="0" fontId="0" fillId="2" borderId="0" xfId="0" applyFill="1" applyBorder="1" applyAlignment="1" applyProtection="1">
      <alignment horizontal="center"/>
    </xf>
    <xf numFmtId="0" fontId="1" fillId="2" borderId="0" xfId="0" applyFont="1" applyFill="1" applyBorder="1" applyProtection="1"/>
    <xf numFmtId="0" fontId="0" fillId="2" borderId="29" xfId="0" applyFill="1" applyBorder="1" applyProtection="1"/>
    <xf numFmtId="0" fontId="0" fillId="2" borderId="30" xfId="0" applyFill="1" applyBorder="1" applyProtection="1"/>
    <xf numFmtId="0" fontId="0" fillId="2" borderId="31" xfId="0" applyFill="1" applyBorder="1" applyProtection="1"/>
    <xf numFmtId="0" fontId="0" fillId="0" borderId="0" xfId="0" applyFill="1" applyProtection="1"/>
    <xf numFmtId="0" fontId="0" fillId="2" borderId="32" xfId="0" applyFill="1" applyBorder="1" applyProtection="1"/>
    <xf numFmtId="0" fontId="2" fillId="7" borderId="27" xfId="0" applyFont="1" applyFill="1" applyBorder="1" applyProtection="1"/>
    <xf numFmtId="2" fontId="0" fillId="3" borderId="10" xfId="0" applyNumberFormat="1" applyFill="1" applyBorder="1" applyAlignment="1" applyProtection="1">
      <alignment vertical="top"/>
      <protection locked="0"/>
    </xf>
    <xf numFmtId="0" fontId="1" fillId="6" borderId="22" xfId="0" applyFont="1" applyFill="1" applyBorder="1" applyAlignment="1">
      <alignment horizontal="left" wrapText="1"/>
    </xf>
    <xf numFmtId="0" fontId="1" fillId="6" borderId="23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wrapText="1"/>
    </xf>
    <xf numFmtId="0" fontId="2" fillId="0" borderId="22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9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2" fontId="0" fillId="0" borderId="0" xfId="0" applyNumberFormat="1"/>
    <xf numFmtId="1" fontId="0" fillId="0" borderId="0" xfId="0" applyNumberFormat="1"/>
    <xf numFmtId="0" fontId="2" fillId="6" borderId="0" xfId="0" applyFont="1" applyFill="1"/>
    <xf numFmtId="2" fontId="0" fillId="4" borderId="10" xfId="0" applyNumberFormat="1" applyFill="1" applyBorder="1" applyAlignment="1" applyProtection="1">
      <alignment vertical="top"/>
    </xf>
    <xf numFmtId="164" fontId="2" fillId="3" borderId="10" xfId="0" applyNumberFormat="1" applyFont="1" applyFill="1" applyBorder="1" applyAlignment="1" applyProtection="1">
      <alignment vertical="top"/>
      <protection locked="0"/>
    </xf>
  </cellXfs>
  <cellStyles count="2">
    <cellStyle name="Hyperlink" xfId="1" builtinId="8"/>
    <cellStyle name="Normal" xfId="0" builtinId="0"/>
  </cellStyles>
  <dxfs count="11">
    <dxf>
      <fill>
        <patternFill>
          <bgColor theme="6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indexed="17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theme="6" tint="0.39994506668294322"/>
        </patternFill>
      </fill>
    </dxf>
    <dxf>
      <fill>
        <patternFill>
          <bgColor theme="9"/>
        </patternFill>
      </fill>
    </dxf>
    <dxf>
      <fill>
        <patternFill>
          <bgColor theme="5" tint="0.39994506668294322"/>
        </patternFill>
      </fill>
    </dxf>
    <dxf>
      <font>
        <b val="0"/>
        <i val="0"/>
        <condense val="0"/>
        <extend val="0"/>
        <color indexed="26"/>
      </font>
      <fill>
        <patternFill>
          <bgColor indexed="26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26"/>
      </font>
      <fill>
        <patternFill>
          <bgColor indexed="26"/>
        </patternFill>
      </fill>
      <border>
        <left/>
        <right/>
        <top/>
        <bottom/>
      </border>
    </dxf>
    <dxf>
      <font>
        <b val="0"/>
        <i val="0"/>
        <condense val="0"/>
        <extend val="0"/>
        <color indexed="26"/>
      </font>
      <fill>
        <patternFill>
          <bgColor indexed="26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64971803399367"/>
          <c:y val="5.263800581077098E-2"/>
          <c:w val="0.74529570281177293"/>
          <c:h val="0.71664294636967174"/>
        </c:manualLayout>
      </c:layout>
      <c:scatterChart>
        <c:scatterStyle val="lineMarker"/>
        <c:varyColors val="0"/>
        <c:ser>
          <c:idx val="0"/>
          <c:order val="0"/>
          <c:tx>
            <c:strRef>
              <c:f>Calculations!$H$19</c:f>
              <c:strCache>
                <c:ptCount val="1"/>
                <c:pt idx="0">
                  <c:v>Shear Stress (lb/ft2)</c:v>
                </c:pt>
              </c:strCache>
            </c:strRef>
          </c:tx>
          <c:xVal>
            <c:numRef>
              <c:f>Calculations!$G$20:$G$30</c:f>
              <c:numCache>
                <c:formatCode>0.0</c:formatCode>
                <c:ptCount val="11"/>
                <c:pt idx="0">
                  <c:v>0.1088091548427724</c:v>
                </c:pt>
                <c:pt idx="1">
                  <c:v>1.5923801400497222</c:v>
                </c:pt>
                <c:pt idx="2">
                  <c:v>5.0626207762737359</c:v>
                </c:pt>
                <c:pt idx="3">
                  <c:v>9.9659305487752086</c:v>
                </c:pt>
                <c:pt idx="4">
                  <c:v>16.122945910067653</c:v>
                </c:pt>
                <c:pt idx="5">
                  <c:v>31.799708931224927</c:v>
                </c:pt>
                <c:pt idx="6">
                  <c:v>51.555017344498864</c:v>
                </c:pt>
                <c:pt idx="7">
                  <c:v>75.078296161918729</c:v>
                </c:pt>
                <c:pt idx="8">
                  <c:v>117.0019503641366</c:v>
                </c:pt>
                <c:pt idx="9">
                  <c:v>166.51458119236227</c:v>
                </c:pt>
                <c:pt idx="10">
                  <c:v>243.87889436367183</c:v>
                </c:pt>
              </c:numCache>
            </c:numRef>
          </c:xVal>
          <c:yVal>
            <c:numRef>
              <c:f>Calculations!$H$20:$H$30</c:f>
              <c:numCache>
                <c:formatCode>0.00</c:formatCode>
                <c:ptCount val="11"/>
                <c:pt idx="0">
                  <c:v>9.3427036194200161E-3</c:v>
                </c:pt>
                <c:pt idx="1">
                  <c:v>4.6373296180497577E-2</c:v>
                </c:pt>
                <c:pt idx="2">
                  <c:v>9.1920879957936852E-2</c:v>
                </c:pt>
                <c:pt idx="3">
                  <c:v>0.13668230421996419</c:v>
                </c:pt>
                <c:pt idx="4">
                  <c:v>0.18069463536465299</c:v>
                </c:pt>
                <c:pt idx="5">
                  <c:v>0.26660898806712641</c:v>
                </c:pt>
                <c:pt idx="6">
                  <c:v>0.3499176243285656</c:v>
                </c:pt>
                <c:pt idx="7">
                  <c:v>0.43084508299831692</c:v>
                </c:pt>
                <c:pt idx="8">
                  <c:v>0.54820187570232859</c:v>
                </c:pt>
                <c:pt idx="9">
                  <c:v>0.6612295052924918</c:v>
                </c:pt>
                <c:pt idx="10">
                  <c:v>0.80604446687648901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80480"/>
        <c:axId val="47302144"/>
      </c:scatterChart>
      <c:valAx>
        <c:axId val="469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Discharge, cfs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302144"/>
        <c:crosses val="autoZero"/>
        <c:crossBetween val="midCat"/>
      </c:valAx>
      <c:valAx>
        <c:axId val="4730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Shear Stress, lb/sq ft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69804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List" dx="16" fmlaLink="Calculations2!$D$27" fmlaRange="Calculations2!$D$20:$D$26" sel="2" val="0"/>
</file>

<file path=xl/ctrlProps/ctrlProp2.xml><?xml version="1.0" encoding="utf-8"?>
<formControlPr xmlns="http://schemas.microsoft.com/office/spreadsheetml/2009/9/main" objectType="Drop" dropLines="11" dropStyle="combo" dx="16" fmlaLink="'Mannings n'!$H$17" fmlaRange="'Mannings n'!$H$6:$H$16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26</xdr:row>
      <xdr:rowOff>142875</xdr:rowOff>
    </xdr:from>
    <xdr:to>
      <xdr:col>20</xdr:col>
      <xdr:colOff>257986</xdr:colOff>
      <xdr:row>42</xdr:row>
      <xdr:rowOff>9525</xdr:rowOff>
    </xdr:to>
    <xdr:pic>
      <xdr:nvPicPr>
        <xdr:cNvPr id="13" name="Picture 12" descr="http://www.lakesuperiorstreams.org/stormwater/toolkit/images/swale_big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4400550"/>
          <a:ext cx="3267886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590549</xdr:colOff>
      <xdr:row>26</xdr:row>
      <xdr:rowOff>152400</xdr:rowOff>
    </xdr:from>
    <xdr:to>
      <xdr:col>31</xdr:col>
      <xdr:colOff>85724</xdr:colOff>
      <xdr:row>48</xdr:row>
      <xdr:rowOff>4313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303" t="5208" r="31868" b="5989"/>
        <a:stretch/>
      </xdr:blipFill>
      <xdr:spPr>
        <a:xfrm>
          <a:off x="17659349" y="4410075"/>
          <a:ext cx="2543175" cy="3414263"/>
        </a:xfrm>
        <a:prstGeom prst="rect">
          <a:avLst/>
        </a:prstGeom>
      </xdr:spPr>
    </xdr:pic>
    <xdr:clientData/>
  </xdr:twoCellAnchor>
  <xdr:twoCellAnchor editAs="oneCell">
    <xdr:from>
      <xdr:col>21</xdr:col>
      <xdr:colOff>33554</xdr:colOff>
      <xdr:row>26</xdr:row>
      <xdr:rowOff>152400</xdr:rowOff>
    </xdr:from>
    <xdr:to>
      <xdr:col>25</xdr:col>
      <xdr:colOff>542924</xdr:colOff>
      <xdr:row>47</xdr:row>
      <xdr:rowOff>66675</xdr:rowOff>
    </xdr:to>
    <xdr:pic>
      <xdr:nvPicPr>
        <xdr:cNvPr id="17" name="Picture 16" descr="http://blogs.mercurynews.com/internal-affairs/files/2014/12/Canal-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4354" y="4410075"/>
          <a:ext cx="2947770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3</xdr:row>
      <xdr:rowOff>19050</xdr:rowOff>
    </xdr:from>
    <xdr:to>
      <xdr:col>8</xdr:col>
      <xdr:colOff>609600</xdr:colOff>
      <xdr:row>14</xdr:row>
      <xdr:rowOff>152400</xdr:rowOff>
    </xdr:to>
    <xdr:grpSp>
      <xdr:nvGrpSpPr>
        <xdr:cNvPr id="1497" name="Group 17"/>
        <xdr:cNvGrpSpPr>
          <a:grpSpLocks/>
        </xdr:cNvGrpSpPr>
      </xdr:nvGrpSpPr>
      <xdr:grpSpPr bwMode="auto">
        <a:xfrm>
          <a:off x="3190875" y="533400"/>
          <a:ext cx="3000375" cy="1581150"/>
          <a:chOff x="911" y="35"/>
          <a:chExt cx="361" cy="197"/>
        </a:xfrm>
      </xdr:grpSpPr>
      <xdr:sp macro="" textlink="">
        <xdr:nvSpPr>
          <xdr:cNvPr id="1499" name="Rectangle 8"/>
          <xdr:cNvSpPr>
            <a:spLocks noChangeArrowheads="1"/>
          </xdr:cNvSpPr>
        </xdr:nvSpPr>
        <xdr:spPr bwMode="auto">
          <a:xfrm>
            <a:off x="911" y="35"/>
            <a:ext cx="361" cy="19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00" name="Freeform 2"/>
          <xdr:cNvSpPr>
            <a:spLocks/>
          </xdr:cNvSpPr>
        </xdr:nvSpPr>
        <xdr:spPr bwMode="auto">
          <a:xfrm>
            <a:off x="939" y="75"/>
            <a:ext cx="304" cy="101"/>
          </a:xfrm>
          <a:custGeom>
            <a:avLst/>
            <a:gdLst>
              <a:gd name="T0" fmla="*/ 0 w 304"/>
              <a:gd name="T1" fmla="*/ 3 h 101"/>
              <a:gd name="T2" fmla="*/ 52 w 304"/>
              <a:gd name="T3" fmla="*/ 5 h 101"/>
              <a:gd name="T4" fmla="*/ 127 w 304"/>
              <a:gd name="T5" fmla="*/ 101 h 101"/>
              <a:gd name="T6" fmla="*/ 191 w 304"/>
              <a:gd name="T7" fmla="*/ 100 h 101"/>
              <a:gd name="T8" fmla="*/ 252 w 304"/>
              <a:gd name="T9" fmla="*/ 11 h 101"/>
              <a:gd name="T10" fmla="*/ 304 w 304"/>
              <a:gd name="T11" fmla="*/ 0 h 10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04"/>
              <a:gd name="T19" fmla="*/ 0 h 101"/>
              <a:gd name="T20" fmla="*/ 304 w 304"/>
              <a:gd name="T21" fmla="*/ 101 h 10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04" h="101">
                <a:moveTo>
                  <a:pt x="0" y="3"/>
                </a:moveTo>
                <a:lnTo>
                  <a:pt x="52" y="5"/>
                </a:lnTo>
                <a:cubicBezTo>
                  <a:pt x="73" y="21"/>
                  <a:pt x="104" y="85"/>
                  <a:pt x="127" y="101"/>
                </a:cubicBezTo>
                <a:lnTo>
                  <a:pt x="191" y="100"/>
                </a:lnTo>
                <a:cubicBezTo>
                  <a:pt x="212" y="85"/>
                  <a:pt x="233" y="28"/>
                  <a:pt x="252" y="11"/>
                </a:cubicBezTo>
                <a:lnTo>
                  <a:pt x="304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01" name="Line 3"/>
          <xdr:cNvSpPr>
            <a:spLocks noChangeShapeType="1"/>
          </xdr:cNvSpPr>
        </xdr:nvSpPr>
        <xdr:spPr bwMode="auto">
          <a:xfrm>
            <a:off x="995" y="77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 type="arrow" w="med" len="med"/>
            <a:tailEnd type="arrow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2" name="Line 4"/>
          <xdr:cNvSpPr>
            <a:spLocks noChangeShapeType="1"/>
          </xdr:cNvSpPr>
        </xdr:nvSpPr>
        <xdr:spPr bwMode="auto">
          <a:xfrm>
            <a:off x="1066" y="186"/>
            <a:ext cx="6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 type="arrow" w="med" len="med"/>
            <a:tailEnd type="arrow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3" name="Line 5"/>
          <xdr:cNvSpPr>
            <a:spLocks noChangeShapeType="1"/>
          </xdr:cNvSpPr>
        </xdr:nvSpPr>
        <xdr:spPr bwMode="auto">
          <a:xfrm>
            <a:off x="990" y="81"/>
            <a:ext cx="0" cy="9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 type="arrow" w="med" len="med"/>
            <a:tailEnd type="arrow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1" name="Text Box 7"/>
          <xdr:cNvSpPr txBox="1">
            <a:spLocks noChangeArrowheads="1"/>
          </xdr:cNvSpPr>
        </xdr:nvSpPr>
        <xdr:spPr bwMode="auto">
          <a:xfrm>
            <a:off x="1078" y="55"/>
            <a:ext cx="37" cy="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1033" name="Text Box 9"/>
          <xdr:cNvSpPr txBox="1">
            <a:spLocks noChangeArrowheads="1"/>
          </xdr:cNvSpPr>
        </xdr:nvSpPr>
        <xdr:spPr bwMode="auto">
          <a:xfrm>
            <a:off x="1082" y="192"/>
            <a:ext cx="37" cy="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1034" name="Text Box 10"/>
          <xdr:cNvSpPr txBox="1">
            <a:spLocks noChangeArrowheads="1"/>
          </xdr:cNvSpPr>
        </xdr:nvSpPr>
        <xdr:spPr bwMode="auto">
          <a:xfrm>
            <a:off x="980" y="120"/>
            <a:ext cx="37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</xdr:grpSp>
    <xdr:clientData/>
  </xdr:twoCellAnchor>
  <xdr:twoCellAnchor>
    <xdr:from>
      <xdr:col>1</xdr:col>
      <xdr:colOff>133350</xdr:colOff>
      <xdr:row>30</xdr:row>
      <xdr:rowOff>133350</xdr:rowOff>
    </xdr:from>
    <xdr:to>
      <xdr:col>8</xdr:col>
      <xdr:colOff>104775</xdr:colOff>
      <xdr:row>40</xdr:row>
      <xdr:rowOff>47625</xdr:rowOff>
    </xdr:to>
    <xdr:sp macro="" textlink="">
      <xdr:nvSpPr>
        <xdr:cNvPr id="1498" name="Rectangle 34"/>
        <xdr:cNvSpPr>
          <a:spLocks noChangeArrowheads="1"/>
        </xdr:cNvSpPr>
      </xdr:nvSpPr>
      <xdr:spPr bwMode="auto">
        <a:xfrm>
          <a:off x="133350" y="5505450"/>
          <a:ext cx="5257800" cy="1238250"/>
        </a:xfrm>
        <a:prstGeom prst="rect">
          <a:avLst/>
        </a:prstGeom>
        <a:noFill/>
        <a:ln w="222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2124075</xdr:colOff>
          <xdr:row>19</xdr:row>
          <xdr:rowOff>47625</xdr:rowOff>
        </xdr:from>
        <xdr:to>
          <xdr:col>8</xdr:col>
          <xdr:colOff>0</xdr:colOff>
          <xdr:row>21</xdr:row>
          <xdr:rowOff>28575</xdr:rowOff>
        </xdr:to>
        <xdr:sp macro="" textlink="">
          <xdr:nvSpPr>
            <xdr:cNvPr id="1047" name="List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38100</xdr:rowOff>
        </xdr:from>
        <xdr:to>
          <xdr:col>8</xdr:col>
          <xdr:colOff>19050</xdr:colOff>
          <xdr:row>18</xdr:row>
          <xdr:rowOff>28575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9</xdr:row>
      <xdr:rowOff>57150</xdr:rowOff>
    </xdr:from>
    <xdr:to>
      <xdr:col>16</xdr:col>
      <xdr:colOff>342900</xdr:colOff>
      <xdr:row>31</xdr:row>
      <xdr:rowOff>57150</xdr:rowOff>
    </xdr:to>
    <xdr:graphicFrame macro="">
      <xdr:nvGraphicFramePr>
        <xdr:cNvPr id="2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8</xdr:row>
      <xdr:rowOff>0</xdr:rowOff>
    </xdr:from>
    <xdr:to>
      <xdr:col>4</xdr:col>
      <xdr:colOff>552450</xdr:colOff>
      <xdr:row>15</xdr:row>
      <xdr:rowOff>114300</xdr:rowOff>
    </xdr:to>
    <xdr:pic>
      <xdr:nvPicPr>
        <xdr:cNvPr id="4186" name="Picture 1" descr="Regression equations for estimating magnitude and frequency of floods in South Coast Region of Californi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390650"/>
          <a:ext cx="1600200" cy="1247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rcamnl.wr.usgs.gov/sws/fieldmethods/Indirects/nvalue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37"/>
  <sheetViews>
    <sheetView tabSelected="1" workbookViewId="0">
      <selection activeCell="E32" sqref="E32"/>
    </sheetView>
  </sheetViews>
  <sheetFormatPr defaultRowHeight="12.75" x14ac:dyDescent="0.2"/>
  <cols>
    <col min="1" max="16384" width="9.140625" style="33"/>
  </cols>
  <sheetData>
    <row r="1" spans="2:5" ht="18" x14ac:dyDescent="0.25">
      <c r="B1" s="32" t="s">
        <v>181</v>
      </c>
    </row>
    <row r="2" spans="2:5" ht="18" x14ac:dyDescent="0.25">
      <c r="B2" s="32"/>
    </row>
    <row r="3" spans="2:5" ht="18" x14ac:dyDescent="0.25">
      <c r="B3" s="32" t="s">
        <v>182</v>
      </c>
    </row>
    <row r="4" spans="2:5" x14ac:dyDescent="0.2">
      <c r="B4" s="100" t="s">
        <v>185</v>
      </c>
    </row>
    <row r="5" spans="2:5" x14ac:dyDescent="0.2">
      <c r="B5" s="100" t="s">
        <v>186</v>
      </c>
    </row>
    <row r="7" spans="2:5" x14ac:dyDescent="0.2">
      <c r="B7" s="34" t="s">
        <v>129</v>
      </c>
    </row>
    <row r="8" spans="2:5" x14ac:dyDescent="0.2">
      <c r="B8" s="100" t="s">
        <v>183</v>
      </c>
    </row>
    <row r="9" spans="2:5" x14ac:dyDescent="0.2">
      <c r="B9" s="100" t="s">
        <v>184</v>
      </c>
    </row>
    <row r="11" spans="2:5" x14ac:dyDescent="0.2">
      <c r="B11" s="33" t="s">
        <v>177</v>
      </c>
    </row>
    <row r="12" spans="2:5" x14ac:dyDescent="0.2">
      <c r="B12" s="100" t="s">
        <v>191</v>
      </c>
    </row>
    <row r="14" spans="2:5" ht="13.5" thickBot="1" x14ac:dyDescent="0.25">
      <c r="B14" s="34" t="s">
        <v>136</v>
      </c>
    </row>
    <row r="15" spans="2:5" x14ac:dyDescent="0.2">
      <c r="B15" s="50">
        <v>1</v>
      </c>
      <c r="C15" s="33" t="s">
        <v>137</v>
      </c>
      <c r="D15" s="31">
        <f>B15/640</f>
        <v>1.5625000000000001E-3</v>
      </c>
      <c r="E15" s="33" t="s">
        <v>138</v>
      </c>
    </row>
    <row r="17" spans="2:28" x14ac:dyDescent="0.2">
      <c r="B17" s="34" t="s">
        <v>131</v>
      </c>
    </row>
    <row r="18" spans="2:28" x14ac:dyDescent="0.2">
      <c r="B18" s="33" t="s">
        <v>148</v>
      </c>
    </row>
    <row r="19" spans="2:28" x14ac:dyDescent="0.2">
      <c r="B19" s="33" t="s">
        <v>150</v>
      </c>
      <c r="F19" s="35" t="s">
        <v>149</v>
      </c>
    </row>
    <row r="21" spans="2:28" x14ac:dyDescent="0.2">
      <c r="B21" s="34" t="s">
        <v>134</v>
      </c>
    </row>
    <row r="22" spans="2:28" x14ac:dyDescent="0.2">
      <c r="B22" s="33" t="s">
        <v>135</v>
      </c>
    </row>
    <row r="23" spans="2:28" x14ac:dyDescent="0.2">
      <c r="B23" s="33" t="s">
        <v>178</v>
      </c>
      <c r="S23"/>
    </row>
    <row r="25" spans="2:28" x14ac:dyDescent="0.2">
      <c r="B25" s="100" t="s">
        <v>179</v>
      </c>
      <c r="P25" s="100" t="s">
        <v>188</v>
      </c>
      <c r="V25" s="100" t="s">
        <v>188</v>
      </c>
      <c r="AB25" s="100" t="s">
        <v>189</v>
      </c>
    </row>
    <row r="26" spans="2:28" x14ac:dyDescent="0.2">
      <c r="B26" s="100" t="s">
        <v>187</v>
      </c>
    </row>
    <row r="28" spans="2:28" x14ac:dyDescent="0.2">
      <c r="B28" s="34" t="s">
        <v>132</v>
      </c>
      <c r="V28"/>
    </row>
    <row r="29" spans="2:28" x14ac:dyDescent="0.2">
      <c r="B29" s="33" t="s">
        <v>133</v>
      </c>
    </row>
    <row r="30" spans="2:28" x14ac:dyDescent="0.2">
      <c r="B30" s="100" t="s">
        <v>180</v>
      </c>
      <c r="W30" s="34"/>
    </row>
    <row r="32" spans="2:28" x14ac:dyDescent="0.2">
      <c r="B32" s="34" t="s">
        <v>193</v>
      </c>
    </row>
    <row r="33" spans="2:2" x14ac:dyDescent="0.2">
      <c r="B33" s="100" t="s">
        <v>194</v>
      </c>
    </row>
    <row r="34" spans="2:2" x14ac:dyDescent="0.2">
      <c r="B34" s="100" t="s">
        <v>195</v>
      </c>
    </row>
    <row r="35" spans="2:2" x14ac:dyDescent="0.2">
      <c r="B35" s="100" t="s">
        <v>198</v>
      </c>
    </row>
    <row r="36" spans="2:2" x14ac:dyDescent="0.2">
      <c r="B36" s="100" t="s">
        <v>196</v>
      </c>
    </row>
    <row r="37" spans="2:2" x14ac:dyDescent="0.2">
      <c r="B37" s="33" t="s">
        <v>197</v>
      </c>
    </row>
  </sheetData>
  <customSheetViews>
    <customSheetView guid="{94CFA7E8-5300-4096-97FA-7B672E0A0B5C}">
      <selection activeCell="G67" sqref="G67"/>
      <pageMargins left="0.75" right="0.75" top="1" bottom="1" header="0.5" footer="0.5"/>
      <headerFooter alignWithMargins="0"/>
    </customSheetView>
  </customSheetViews>
  <phoneticPr fontId="4" type="noConversion"/>
  <hyperlinks>
    <hyperlink ref="F19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S583"/>
  <sheetViews>
    <sheetView showGridLines="0" workbookViewId="0">
      <selection activeCell="H27" sqref="H27"/>
    </sheetView>
  </sheetViews>
  <sheetFormatPr defaultRowHeight="12.75" x14ac:dyDescent="0.2"/>
  <cols>
    <col min="1" max="1" width="3" style="86" customWidth="1"/>
    <col min="2" max="2" width="3.7109375" style="51" customWidth="1"/>
    <col min="3" max="3" width="32.140625" style="51" customWidth="1"/>
    <col min="4" max="4" width="6.42578125" style="51" customWidth="1"/>
    <col min="5" max="5" width="1" style="51" customWidth="1"/>
    <col min="6" max="6" width="4" style="51" customWidth="1"/>
    <col min="7" max="7" width="24.28515625" style="51" customWidth="1"/>
    <col min="8" max="8" width="9.140625" style="51"/>
    <col min="9" max="9" width="12.42578125" style="51" customWidth="1"/>
    <col min="10" max="10" width="10" style="51" bestFit="1" customWidth="1"/>
    <col min="11" max="17" width="9.140625" style="51"/>
    <col min="18" max="18" width="24.28515625" style="51" customWidth="1"/>
    <col min="19" max="45" width="9.140625" style="51"/>
    <col min="46" max="16384" width="9.140625" style="86"/>
  </cols>
  <sheetData>
    <row r="1" spans="2:45" ht="13.5" thickBot="1" x14ac:dyDescent="0.25"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</row>
    <row r="2" spans="2:45" ht="6.75" customHeight="1" x14ac:dyDescent="0.2">
      <c r="B2" s="66"/>
      <c r="C2" s="67"/>
      <c r="D2" s="67"/>
      <c r="E2" s="67"/>
      <c r="F2" s="67"/>
      <c r="G2" s="67"/>
      <c r="H2" s="67"/>
      <c r="I2" s="68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</row>
    <row r="3" spans="2:45" ht="20.25" x14ac:dyDescent="0.3">
      <c r="B3" s="69"/>
      <c r="C3" s="70" t="s">
        <v>192</v>
      </c>
      <c r="D3" s="71"/>
      <c r="E3" s="71"/>
      <c r="F3" s="71"/>
      <c r="G3" s="71"/>
      <c r="H3" s="71"/>
      <c r="I3" s="7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</row>
    <row r="4" spans="2:45" x14ac:dyDescent="0.2">
      <c r="B4" s="69"/>
      <c r="C4" s="73" t="s">
        <v>176</v>
      </c>
      <c r="D4" s="71"/>
      <c r="E4" s="71"/>
      <c r="F4" s="71"/>
      <c r="G4" s="71"/>
      <c r="H4" s="71"/>
      <c r="I4" s="7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</row>
    <row r="5" spans="2:45" x14ac:dyDescent="0.2">
      <c r="B5" s="69"/>
      <c r="C5" s="73" t="s">
        <v>174</v>
      </c>
      <c r="D5" s="71"/>
      <c r="E5" s="71"/>
      <c r="F5" s="71"/>
      <c r="G5" s="71"/>
      <c r="H5" s="71"/>
      <c r="I5" s="7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2:45" ht="4.5" customHeight="1" x14ac:dyDescent="0.2">
      <c r="B6" s="69"/>
      <c r="C6" s="71"/>
      <c r="D6" s="71"/>
      <c r="E6" s="71"/>
      <c r="F6" s="71"/>
      <c r="G6" s="71"/>
      <c r="H6" s="71"/>
      <c r="I6" s="7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2:45" ht="18" x14ac:dyDescent="0.25">
      <c r="B7" s="69"/>
      <c r="C7" s="74" t="s">
        <v>94</v>
      </c>
      <c r="D7" s="71"/>
      <c r="E7" s="71"/>
      <c r="F7" s="71"/>
      <c r="G7" s="71"/>
      <c r="H7" s="71"/>
      <c r="I7" s="72"/>
      <c r="J7" s="53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2:45" ht="3.95" customHeight="1" thickBot="1" x14ac:dyDescent="0.25">
      <c r="B8" s="69"/>
      <c r="C8" s="71"/>
      <c r="D8" s="71"/>
      <c r="E8" s="71"/>
      <c r="F8" s="71"/>
      <c r="G8" s="71"/>
      <c r="H8" s="71"/>
      <c r="I8" s="7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</row>
    <row r="9" spans="2:45" ht="25.5" x14ac:dyDescent="0.2">
      <c r="B9" s="69"/>
      <c r="C9" s="75" t="s">
        <v>104</v>
      </c>
      <c r="D9" s="50">
        <v>26</v>
      </c>
      <c r="E9" s="71"/>
      <c r="F9" s="71"/>
      <c r="G9" s="71"/>
      <c r="H9" s="71"/>
      <c r="I9" s="7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2:45" ht="3.95" customHeight="1" thickBot="1" x14ac:dyDescent="0.25">
      <c r="B10" s="69"/>
      <c r="C10" s="71"/>
      <c r="D10" s="71"/>
      <c r="E10" s="71"/>
      <c r="F10" s="71"/>
      <c r="G10" s="71"/>
      <c r="H10" s="71"/>
      <c r="I10" s="7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</row>
    <row r="11" spans="2:45" x14ac:dyDescent="0.2">
      <c r="B11" s="69"/>
      <c r="C11" s="76" t="s">
        <v>105</v>
      </c>
      <c r="D11" s="50">
        <v>20</v>
      </c>
      <c r="E11" s="71"/>
      <c r="F11" s="71"/>
      <c r="G11" s="71"/>
      <c r="H11" s="71"/>
      <c r="I11" s="7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</row>
    <row r="12" spans="2:45" ht="3.95" customHeight="1" thickBot="1" x14ac:dyDescent="0.25">
      <c r="B12" s="69"/>
      <c r="C12" s="71"/>
      <c r="D12" s="71">
        <v>1.25</v>
      </c>
      <c r="E12" s="71"/>
      <c r="F12" s="71"/>
      <c r="G12" s="71"/>
      <c r="H12" s="71"/>
      <c r="I12" s="7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2:45" x14ac:dyDescent="0.2">
      <c r="B13" s="69"/>
      <c r="C13" s="77" t="s">
        <v>18</v>
      </c>
      <c r="D13" s="50">
        <v>1.5</v>
      </c>
      <c r="E13" s="71"/>
      <c r="F13" s="71"/>
      <c r="G13" s="71"/>
      <c r="H13" s="71"/>
      <c r="I13" s="72"/>
      <c r="J13" s="54"/>
      <c r="K13" s="54"/>
      <c r="L13" s="54"/>
      <c r="M13" s="54"/>
      <c r="N13" s="54"/>
      <c r="O13" s="54"/>
      <c r="P13" s="54"/>
      <c r="Q13" s="54"/>
      <c r="R13" s="54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</row>
    <row r="14" spans="2:45" ht="3.95" customHeight="1" thickBot="1" x14ac:dyDescent="0.25">
      <c r="B14" s="69"/>
      <c r="C14" s="71"/>
      <c r="D14" s="71">
        <v>2.1999999999999999E-2</v>
      </c>
      <c r="E14" s="71"/>
      <c r="F14" s="71"/>
      <c r="G14" s="71"/>
      <c r="H14" s="71"/>
      <c r="I14" s="7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</row>
    <row r="15" spans="2:45" x14ac:dyDescent="0.2">
      <c r="B15" s="69"/>
      <c r="C15" s="77" t="s">
        <v>84</v>
      </c>
      <c r="D15" s="102">
        <v>0.01</v>
      </c>
      <c r="E15" s="71"/>
      <c r="F15" s="71"/>
      <c r="G15" s="71"/>
      <c r="H15" s="71"/>
      <c r="I15" s="7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</row>
    <row r="16" spans="2:45" ht="3.95" customHeight="1" x14ac:dyDescent="0.2">
      <c r="B16" s="69"/>
      <c r="C16" s="71"/>
      <c r="D16" s="71"/>
      <c r="E16" s="71"/>
      <c r="F16" s="71"/>
      <c r="G16" s="71"/>
      <c r="H16" s="71"/>
      <c r="I16" s="7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</row>
    <row r="17" spans="2:45" x14ac:dyDescent="0.2">
      <c r="B17" s="69"/>
      <c r="C17" s="71" t="s">
        <v>130</v>
      </c>
      <c r="D17" s="71"/>
      <c r="E17" s="71"/>
      <c r="F17" s="71"/>
      <c r="G17" s="71"/>
      <c r="H17" s="71"/>
      <c r="I17" s="78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</row>
    <row r="18" spans="2:45" ht="3.95" customHeight="1" x14ac:dyDescent="0.2">
      <c r="B18" s="69"/>
      <c r="C18" s="71"/>
      <c r="D18" s="71"/>
      <c r="E18" s="71"/>
      <c r="F18" s="71"/>
      <c r="G18" s="71"/>
      <c r="H18" s="71"/>
      <c r="I18" s="7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</row>
    <row r="19" spans="2:45" ht="3.95" customHeight="1" x14ac:dyDescent="0.2">
      <c r="B19" s="69"/>
      <c r="C19" s="71"/>
      <c r="D19" s="71"/>
      <c r="E19" s="71"/>
      <c r="F19" s="71"/>
      <c r="G19" s="71"/>
      <c r="H19" s="71"/>
      <c r="I19" s="7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2:45" ht="54" customHeight="1" x14ac:dyDescent="0.2">
      <c r="B20" s="69"/>
      <c r="C20" s="76" t="s">
        <v>171</v>
      </c>
      <c r="D20" s="71"/>
      <c r="E20" s="71"/>
      <c r="F20" s="71"/>
      <c r="G20" s="71"/>
      <c r="H20" s="71"/>
      <c r="I20" s="7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2:45" ht="18.75" customHeight="1" x14ac:dyDescent="0.2">
      <c r="B21" s="69"/>
      <c r="C21" s="76" t="s">
        <v>200</v>
      </c>
      <c r="D21" s="71"/>
      <c r="E21" s="71"/>
      <c r="F21" s="71"/>
      <c r="G21" s="71"/>
      <c r="H21" s="71"/>
      <c r="I21" s="7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2:45" ht="9.75" customHeight="1" thickBot="1" x14ac:dyDescent="0.25">
      <c r="B22" s="69"/>
      <c r="C22" s="71"/>
      <c r="D22" s="71"/>
      <c r="E22" s="71"/>
      <c r="F22" s="71"/>
      <c r="G22" s="71"/>
      <c r="H22" s="71"/>
      <c r="I22" s="7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</row>
    <row r="23" spans="2:45" x14ac:dyDescent="0.2">
      <c r="B23" s="69"/>
      <c r="C23" s="71" t="s">
        <v>126</v>
      </c>
      <c r="D23" s="50">
        <v>5</v>
      </c>
      <c r="E23" s="71"/>
      <c r="F23" s="71" t="s">
        <v>147</v>
      </c>
      <c r="G23" s="71"/>
      <c r="H23" s="101">
        <f>IF(D23="","",Calculations!C50)</f>
        <v>7.1788800619245002E-2</v>
      </c>
      <c r="I23" s="87"/>
      <c r="J23" s="88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</row>
    <row r="24" spans="2:45" ht="9" customHeight="1" x14ac:dyDescent="0.2">
      <c r="B24" s="69"/>
      <c r="C24" s="71"/>
      <c r="D24" s="71"/>
      <c r="E24" s="71"/>
      <c r="F24" s="71"/>
      <c r="G24" s="71"/>
      <c r="H24" s="71"/>
      <c r="I24" s="7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</row>
    <row r="25" spans="2:45" x14ac:dyDescent="0.2">
      <c r="B25" s="69"/>
      <c r="C25" s="73" t="s">
        <v>175</v>
      </c>
      <c r="D25" s="71"/>
      <c r="E25" s="71"/>
      <c r="F25" s="71"/>
      <c r="G25" s="71"/>
      <c r="H25" s="71"/>
      <c r="I25" s="7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</row>
    <row r="26" spans="2:45" ht="13.5" thickBot="1" x14ac:dyDescent="0.25">
      <c r="B26" s="69"/>
      <c r="C26" s="71"/>
      <c r="D26" s="71"/>
      <c r="E26" s="71"/>
      <c r="F26" s="71"/>
      <c r="G26" s="71"/>
      <c r="H26" s="71"/>
      <c r="I26" s="7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</row>
    <row r="27" spans="2:45" ht="27.75" customHeight="1" x14ac:dyDescent="0.2">
      <c r="B27" s="69"/>
      <c r="C27" s="75" t="s">
        <v>100</v>
      </c>
      <c r="D27" s="50">
        <v>12</v>
      </c>
      <c r="E27" s="71"/>
      <c r="F27" s="71"/>
      <c r="G27" s="75" t="s">
        <v>103</v>
      </c>
      <c r="H27" s="89">
        <v>1</v>
      </c>
      <c r="I27" s="7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</row>
    <row r="28" spans="2:45" ht="3.95" customHeight="1" x14ac:dyDescent="0.2">
      <c r="B28" s="69"/>
      <c r="C28" s="71"/>
      <c r="D28" s="71"/>
      <c r="E28" s="71"/>
      <c r="F28" s="71"/>
      <c r="G28" s="71"/>
      <c r="H28" s="71"/>
      <c r="I28" s="7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</row>
    <row r="29" spans="2:45" ht="13.5" customHeight="1" x14ac:dyDescent="0.2">
      <c r="B29" s="69"/>
      <c r="C29" s="71"/>
      <c r="D29" s="71"/>
      <c r="E29" s="71"/>
      <c r="F29" s="71"/>
      <c r="G29" s="73" t="s">
        <v>190</v>
      </c>
      <c r="H29" s="71"/>
      <c r="I29" s="7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</row>
    <row r="30" spans="2:45" x14ac:dyDescent="0.2">
      <c r="B30" s="69"/>
      <c r="C30" s="71"/>
      <c r="D30" s="71"/>
      <c r="E30" s="71"/>
      <c r="F30" s="71"/>
      <c r="G30" s="71"/>
      <c r="H30" s="71"/>
      <c r="I30" s="7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</row>
    <row r="31" spans="2:45" x14ac:dyDescent="0.2">
      <c r="B31" s="69"/>
      <c r="C31" s="71"/>
      <c r="D31" s="71"/>
      <c r="E31" s="71"/>
      <c r="F31" s="71"/>
      <c r="G31" s="71"/>
      <c r="H31" s="71"/>
      <c r="I31" s="7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</row>
    <row r="32" spans="2:45" ht="18" x14ac:dyDescent="0.25">
      <c r="B32" s="69"/>
      <c r="C32" s="74" t="s">
        <v>128</v>
      </c>
      <c r="D32" s="71"/>
      <c r="E32" s="71"/>
      <c r="F32" s="71"/>
      <c r="G32" s="71"/>
      <c r="H32" s="71"/>
      <c r="I32" s="7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2:45" ht="3.95" customHeight="1" x14ac:dyDescent="0.2">
      <c r="B33" s="69"/>
      <c r="C33" s="71"/>
      <c r="D33" s="71"/>
      <c r="E33" s="71"/>
      <c r="F33" s="71"/>
      <c r="G33" s="71"/>
      <c r="H33" s="71"/>
      <c r="I33" s="7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</row>
    <row r="34" spans="2:45" ht="3.75" customHeight="1" x14ac:dyDescent="0.2">
      <c r="B34" s="69"/>
      <c r="C34" s="71"/>
      <c r="D34" s="71"/>
      <c r="E34" s="71"/>
      <c r="F34" s="71"/>
      <c r="G34" s="71"/>
      <c r="H34" s="71"/>
      <c r="I34" s="7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</row>
    <row r="35" spans="2:45" ht="3.95" customHeight="1" thickBot="1" x14ac:dyDescent="0.25">
      <c r="B35" s="69"/>
      <c r="C35" s="71"/>
      <c r="D35" s="71"/>
      <c r="E35" s="71"/>
      <c r="F35" s="71"/>
      <c r="G35" s="71"/>
      <c r="H35" s="71"/>
      <c r="I35" s="7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</row>
    <row r="36" spans="2:45" x14ac:dyDescent="0.2">
      <c r="B36" s="69"/>
      <c r="C36" s="73" t="s">
        <v>199</v>
      </c>
      <c r="D36" s="55">
        <f>IF(G78=1,#REF!,Calculations2!E7)</f>
        <v>7.8415452745317014</v>
      </c>
      <c r="E36" s="71"/>
      <c r="F36" s="71"/>
      <c r="G36" s="79" t="s">
        <v>141</v>
      </c>
      <c r="H36" s="56" t="str">
        <f>I68</f>
        <v>0.1Q2</v>
      </c>
      <c r="I36" s="7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</row>
    <row r="37" spans="2:45" ht="3.95" customHeight="1" thickBot="1" x14ac:dyDescent="0.25">
      <c r="B37" s="69"/>
      <c r="C37" s="71"/>
      <c r="D37" s="80"/>
      <c r="E37" s="71"/>
      <c r="F37" s="71"/>
      <c r="G37" s="71"/>
      <c r="H37" s="81"/>
      <c r="I37" s="7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</row>
    <row r="38" spans="2:45" x14ac:dyDescent="0.2">
      <c r="B38" s="69"/>
      <c r="C38" s="71"/>
      <c r="D38" s="71"/>
      <c r="E38" s="71"/>
      <c r="F38" s="71"/>
      <c r="G38" s="82" t="s">
        <v>146</v>
      </c>
      <c r="H38" s="56" t="str">
        <f>IF(I70=0.1,"High",IF(I70=0.3,"Medium","Low"))</f>
        <v>High</v>
      </c>
      <c r="I38" s="7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</row>
    <row r="39" spans="2:45" ht="3.95" customHeight="1" x14ac:dyDescent="0.2">
      <c r="B39" s="69"/>
      <c r="C39" s="71"/>
      <c r="D39" s="71"/>
      <c r="E39" s="71"/>
      <c r="F39" s="71"/>
      <c r="I39" s="7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</row>
    <row r="40" spans="2:45" ht="3.95" customHeight="1" x14ac:dyDescent="0.2">
      <c r="B40" s="69"/>
      <c r="C40" s="71"/>
      <c r="D40" s="71"/>
      <c r="E40" s="71"/>
      <c r="F40" s="71"/>
      <c r="G40" s="71"/>
      <c r="H40" s="71"/>
      <c r="I40" s="7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2:45" x14ac:dyDescent="0.2">
      <c r="B41" s="69"/>
      <c r="C41" s="71"/>
      <c r="D41" s="71"/>
      <c r="E41" s="71"/>
      <c r="F41" s="71"/>
      <c r="G41" s="71"/>
      <c r="H41" s="71"/>
      <c r="I41" s="7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2:45" ht="3.95" customHeight="1" x14ac:dyDescent="0.2">
      <c r="B42" s="69"/>
      <c r="C42" s="71"/>
      <c r="D42" s="71"/>
      <c r="E42" s="71"/>
      <c r="F42" s="71"/>
      <c r="G42" s="71"/>
      <c r="H42" s="71"/>
      <c r="I42" s="7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</row>
    <row r="43" spans="2:45" ht="13.5" thickBot="1" x14ac:dyDescent="0.25">
      <c r="B43" s="83"/>
      <c r="C43" s="84"/>
      <c r="D43" s="84"/>
      <c r="E43" s="84"/>
      <c r="F43" s="84"/>
      <c r="G43" s="84"/>
      <c r="H43" s="84"/>
      <c r="I43" s="85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</row>
    <row r="44" spans="2:45" ht="3.95" customHeight="1" x14ac:dyDescent="0.2"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</row>
    <row r="45" spans="2:45" x14ac:dyDescent="0.2">
      <c r="B45" s="57"/>
      <c r="C45" s="57"/>
      <c r="D45" s="57"/>
      <c r="E45" s="57"/>
      <c r="F45" s="57"/>
      <c r="G45" s="57"/>
      <c r="H45" s="57"/>
      <c r="I45" s="57"/>
      <c r="J45" s="52"/>
      <c r="K45" s="52"/>
      <c r="L45" s="58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</row>
    <row r="46" spans="2:45" ht="3.95" customHeight="1" x14ac:dyDescent="0.2">
      <c r="B46" s="57"/>
      <c r="C46" s="57"/>
      <c r="D46" s="57"/>
      <c r="E46" s="57"/>
      <c r="F46" s="57"/>
      <c r="G46" s="57"/>
      <c r="H46" s="57"/>
      <c r="I46" s="57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</row>
    <row r="47" spans="2:45" x14ac:dyDescent="0.2">
      <c r="B47" s="57"/>
      <c r="C47" s="57"/>
      <c r="D47" s="57"/>
      <c r="E47" s="57"/>
      <c r="F47" s="57"/>
      <c r="G47" s="57"/>
      <c r="H47" s="57"/>
      <c r="I47" s="57"/>
      <c r="J47" s="52"/>
      <c r="K47" s="52"/>
      <c r="L47" s="58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</row>
    <row r="48" spans="2:45" ht="3.95" customHeight="1" x14ac:dyDescent="0.2">
      <c r="B48" s="57"/>
      <c r="C48" s="57"/>
      <c r="D48" s="57"/>
      <c r="E48" s="57"/>
      <c r="F48" s="57"/>
      <c r="G48" s="57"/>
      <c r="H48" s="57"/>
      <c r="I48" s="57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</row>
    <row r="49" spans="2:45" x14ac:dyDescent="0.2">
      <c r="B49" s="57"/>
      <c r="C49" s="57"/>
      <c r="D49" s="57"/>
      <c r="E49" s="57"/>
      <c r="F49" s="57"/>
      <c r="G49" s="57"/>
      <c r="H49" s="57"/>
      <c r="I49" s="57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2:45" ht="3.95" customHeight="1" x14ac:dyDescent="0.2">
      <c r="B50" s="57"/>
      <c r="C50" s="57"/>
      <c r="D50" s="57"/>
      <c r="E50" s="57"/>
      <c r="F50" s="57"/>
      <c r="G50" s="57"/>
      <c r="H50" s="57"/>
      <c r="I50" s="57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2:45" x14ac:dyDescent="0.2">
      <c r="B51" s="57"/>
      <c r="C51" s="57"/>
      <c r="D51" s="57"/>
      <c r="E51" s="57"/>
      <c r="F51" s="57"/>
      <c r="G51" s="57"/>
      <c r="H51" s="57"/>
      <c r="I51" s="57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2:45" x14ac:dyDescent="0.2">
      <c r="B52" s="57"/>
      <c r="C52" s="57"/>
      <c r="D52" s="57"/>
      <c r="E52" s="57"/>
      <c r="F52" s="57"/>
      <c r="G52" s="57"/>
      <c r="H52" s="57"/>
      <c r="I52" s="57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2:45" x14ac:dyDescent="0.2">
      <c r="B53" s="57"/>
      <c r="C53" s="57"/>
      <c r="D53" s="57"/>
      <c r="E53" s="57"/>
      <c r="F53" s="57"/>
      <c r="G53" s="57"/>
      <c r="H53" s="57"/>
      <c r="I53" s="57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</row>
    <row r="54" spans="2:45" ht="23.25" x14ac:dyDescent="0.35">
      <c r="B54" s="57"/>
      <c r="C54" s="59"/>
      <c r="D54" s="57"/>
      <c r="E54" s="57"/>
      <c r="F54" s="57"/>
      <c r="G54" s="57"/>
      <c r="H54" s="57"/>
      <c r="I54" s="57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</row>
    <row r="55" spans="2:45" x14ac:dyDescent="0.2">
      <c r="B55" s="57"/>
      <c r="C55" s="57"/>
      <c r="D55" s="57"/>
      <c r="E55" s="57"/>
      <c r="F55" s="57"/>
      <c r="G55" s="57"/>
      <c r="H55" s="57"/>
      <c r="I55" s="57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</row>
    <row r="56" spans="2:45" x14ac:dyDescent="0.2">
      <c r="B56" s="57"/>
      <c r="C56" s="57"/>
      <c r="D56" s="57"/>
      <c r="E56" s="57"/>
      <c r="F56" s="57"/>
      <c r="G56" s="57"/>
      <c r="H56" s="57"/>
      <c r="I56" s="57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</row>
    <row r="57" spans="2:45" x14ac:dyDescent="0.2">
      <c r="B57" s="57"/>
      <c r="C57" s="57"/>
      <c r="D57" s="57"/>
      <c r="E57" s="57"/>
      <c r="F57" s="57"/>
      <c r="G57" s="57"/>
      <c r="H57" s="57"/>
      <c r="I57" s="57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</row>
    <row r="58" spans="2:45" hidden="1" x14ac:dyDescent="0.2">
      <c r="B58" s="57"/>
      <c r="C58" s="57"/>
      <c r="D58" s="57"/>
      <c r="E58" s="57"/>
      <c r="F58" s="57"/>
      <c r="G58" s="57"/>
      <c r="H58" s="57"/>
      <c r="I58" s="57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</row>
    <row r="59" spans="2:45" hidden="1" x14ac:dyDescent="0.2">
      <c r="B59" s="57"/>
      <c r="C59" s="57"/>
      <c r="D59" s="57"/>
      <c r="E59" s="57"/>
      <c r="F59" s="57"/>
      <c r="G59" s="57"/>
      <c r="H59" s="57"/>
      <c r="I59" s="57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</row>
    <row r="60" spans="2:45" ht="18" hidden="1" x14ac:dyDescent="0.25">
      <c r="B60" s="57"/>
      <c r="C60" s="53" t="s">
        <v>155</v>
      </c>
      <c r="D60" s="57"/>
      <c r="E60" s="57"/>
      <c r="F60" s="57"/>
      <c r="G60" s="57"/>
      <c r="H60" s="57"/>
      <c r="I60" s="57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</row>
    <row r="61" spans="2:45" ht="13.5" hidden="1" thickBot="1" x14ac:dyDescent="0.25">
      <c r="B61" s="57"/>
      <c r="C61" s="57"/>
      <c r="D61" s="57"/>
      <c r="E61" s="57"/>
      <c r="F61" s="57"/>
      <c r="G61" s="57"/>
      <c r="H61" s="57"/>
      <c r="I61" s="57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</row>
    <row r="62" spans="2:45" hidden="1" x14ac:dyDescent="0.2">
      <c r="B62" s="57"/>
      <c r="C62" s="57" t="s">
        <v>97</v>
      </c>
      <c r="D62" s="57"/>
      <c r="E62" s="57"/>
      <c r="F62" s="57"/>
      <c r="G62" s="60">
        <f>D38</f>
        <v>0</v>
      </c>
      <c r="H62" s="57"/>
      <c r="I62" s="57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</row>
    <row r="63" spans="2:45" ht="13.5" hidden="1" thickBot="1" x14ac:dyDescent="0.25">
      <c r="B63" s="57"/>
      <c r="C63" s="57"/>
      <c r="D63" s="57"/>
      <c r="E63" s="57"/>
      <c r="F63" s="57"/>
      <c r="G63" s="57"/>
      <c r="H63" s="57"/>
      <c r="I63" s="57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</row>
    <row r="64" spans="2:45" hidden="1" x14ac:dyDescent="0.2">
      <c r="B64" s="57"/>
      <c r="C64" s="57" t="s">
        <v>98</v>
      </c>
      <c r="D64" s="57"/>
      <c r="E64" s="57"/>
      <c r="F64" s="57"/>
      <c r="G64" s="60">
        <f>D36</f>
        <v>7.8415452745317014</v>
      </c>
      <c r="H64" s="57"/>
      <c r="I64" s="57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</row>
    <row r="65" spans="2:45" ht="13.5" hidden="1" thickBot="1" x14ac:dyDescent="0.25">
      <c r="B65" s="57"/>
      <c r="C65" s="57"/>
      <c r="D65" s="57"/>
      <c r="E65" s="57"/>
      <c r="F65" s="57"/>
      <c r="G65" s="57"/>
      <c r="H65" s="57"/>
      <c r="I65" s="57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</row>
    <row r="66" spans="2:45" hidden="1" x14ac:dyDescent="0.2">
      <c r="B66" s="57"/>
      <c r="C66" s="61" t="s">
        <v>95</v>
      </c>
      <c r="D66" s="57"/>
      <c r="E66" s="57"/>
      <c r="F66" s="57"/>
      <c r="G66" s="62">
        <f>Calculations!B16</f>
        <v>1.5282926537654231</v>
      </c>
      <c r="H66" s="57"/>
      <c r="I66" s="57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2:45" ht="13.5" hidden="1" thickBot="1" x14ac:dyDescent="0.25">
      <c r="B67" s="57"/>
      <c r="C67" s="57"/>
      <c r="D67" s="57"/>
      <c r="E67" s="57"/>
      <c r="F67" s="57"/>
      <c r="G67" s="57"/>
      <c r="H67" s="57"/>
      <c r="I67" s="57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2:45" hidden="1" x14ac:dyDescent="0.2">
      <c r="B68" s="57"/>
      <c r="C68" s="57" t="s">
        <v>96</v>
      </c>
      <c r="D68" s="57"/>
      <c r="E68" s="57"/>
      <c r="F68" s="57"/>
      <c r="G68" s="63">
        <f>G66/G64</f>
        <v>0.19489687303459369</v>
      </c>
      <c r="H68" s="57"/>
      <c r="I68" s="57" t="str">
        <f>IF(G68&lt;0.3,"0.1Q2",IF(G68&lt;0.5,"0.3Q2","0.5Q2"))</f>
        <v>0.1Q2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2:45" hidden="1" x14ac:dyDescent="0.2">
      <c r="B69" s="57"/>
      <c r="C69" s="57" t="s">
        <v>144</v>
      </c>
      <c r="D69" s="57"/>
      <c r="E69" s="57"/>
      <c r="F69" s="57"/>
      <c r="G69" s="57"/>
      <c r="H69" s="57"/>
      <c r="I69" s="64">
        <f>IF(G68&lt;0.3,0.1*G62,IF(G68&lt;0.5,0.3*G62,0.5*G62))</f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2:45" hidden="1" x14ac:dyDescent="0.2">
      <c r="B70" s="57"/>
      <c r="C70" s="57"/>
      <c r="D70" s="57"/>
      <c r="E70" s="57"/>
      <c r="F70" s="57"/>
      <c r="G70" s="57"/>
      <c r="H70" s="57"/>
      <c r="I70" s="57">
        <f>IF(G68&lt;0.3,0.1,IF(G68&lt;0.5,0.3,0.5))</f>
        <v>0.1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</row>
    <row r="71" spans="2:45" hidden="1" x14ac:dyDescent="0.2">
      <c r="B71" s="57"/>
      <c r="C71" s="57"/>
      <c r="D71" s="57"/>
      <c r="E71" s="57"/>
      <c r="F71" s="57"/>
      <c r="G71" s="57"/>
      <c r="H71" s="57"/>
      <c r="I71" s="57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</row>
    <row r="72" spans="2:45" hidden="1" x14ac:dyDescent="0.2">
      <c r="B72" s="57"/>
      <c r="C72" s="57"/>
      <c r="D72" s="57"/>
      <c r="E72" s="57"/>
      <c r="F72" s="57"/>
      <c r="G72" s="57"/>
      <c r="H72" s="57"/>
      <c r="I72" s="64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</row>
    <row r="73" spans="2:45" hidden="1" x14ac:dyDescent="0.2">
      <c r="B73" s="57"/>
      <c r="C73" s="57"/>
      <c r="D73" s="57"/>
      <c r="E73" s="57"/>
      <c r="F73" s="57"/>
      <c r="G73" s="57"/>
      <c r="H73" s="57"/>
      <c r="I73" s="57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2:45" hidden="1" x14ac:dyDescent="0.2">
      <c r="B74" s="57"/>
      <c r="C74" s="57"/>
      <c r="D74" s="57"/>
      <c r="E74" s="57"/>
      <c r="F74" s="57"/>
      <c r="G74" s="57"/>
      <c r="H74" s="57"/>
      <c r="I74" s="57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</row>
    <row r="75" spans="2:45" hidden="1" x14ac:dyDescent="0.2">
      <c r="B75" s="57"/>
      <c r="C75" s="57"/>
      <c r="D75" s="57"/>
      <c r="E75" s="57"/>
      <c r="F75" s="57"/>
      <c r="G75" s="57"/>
      <c r="H75" s="57"/>
      <c r="I75" s="57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</row>
    <row r="76" spans="2:45" hidden="1" x14ac:dyDescent="0.2">
      <c r="B76" s="57"/>
      <c r="C76" s="57"/>
      <c r="D76" s="57"/>
      <c r="E76" s="57"/>
      <c r="F76" s="57"/>
      <c r="G76" s="57"/>
      <c r="H76" s="57"/>
      <c r="I76" s="57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2:45" hidden="1" x14ac:dyDescent="0.2">
      <c r="B77" s="57"/>
      <c r="C77" s="57" t="s">
        <v>143</v>
      </c>
      <c r="D77" s="57"/>
      <c r="E77" s="57"/>
      <c r="F77" s="57"/>
      <c r="G77" s="57">
        <f>Calculations2!D27</f>
        <v>2</v>
      </c>
      <c r="H77" s="57"/>
      <c r="I77" s="57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2:45" hidden="1" x14ac:dyDescent="0.2">
      <c r="B78" s="57"/>
      <c r="C78" s="57" t="s">
        <v>142</v>
      </c>
      <c r="D78" s="57"/>
      <c r="E78" s="57"/>
      <c r="F78" s="57"/>
      <c r="G78" s="57">
        <f>Calculations!D82</f>
        <v>2</v>
      </c>
      <c r="H78" s="57"/>
      <c r="I78" s="57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</row>
    <row r="79" spans="2:45" hidden="1" x14ac:dyDescent="0.2">
      <c r="B79" s="57"/>
      <c r="C79" s="57"/>
      <c r="D79" s="57"/>
      <c r="E79" s="57"/>
      <c r="F79" s="57"/>
      <c r="G79" s="57"/>
      <c r="H79" s="57"/>
      <c r="I79" s="57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</row>
    <row r="80" spans="2:45" hidden="1" x14ac:dyDescent="0.2">
      <c r="B80" s="57"/>
      <c r="C80" s="57" t="s">
        <v>127</v>
      </c>
      <c r="D80" s="57"/>
      <c r="E80" s="57"/>
      <c r="F80" s="57"/>
      <c r="G80" s="57"/>
      <c r="H80" s="57"/>
      <c r="I80" s="57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</row>
    <row r="81" spans="2:45" hidden="1" x14ac:dyDescent="0.2">
      <c r="B81" s="57"/>
      <c r="C81" s="57"/>
      <c r="D81" s="57"/>
      <c r="E81" s="57"/>
      <c r="F81" s="57"/>
      <c r="G81" s="57"/>
      <c r="H81" s="57"/>
      <c r="I81" s="57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</row>
    <row r="82" spans="2:45" hidden="1" x14ac:dyDescent="0.2">
      <c r="B82" s="57"/>
      <c r="C82" s="57"/>
      <c r="D82" s="57"/>
      <c r="E82" s="57"/>
      <c r="F82" s="57"/>
      <c r="G82" s="57"/>
      <c r="H82" s="57"/>
      <c r="I82" s="57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</row>
    <row r="83" spans="2:45" ht="51" hidden="1" x14ac:dyDescent="0.2">
      <c r="B83" s="57"/>
      <c r="C83" s="57"/>
      <c r="D83" s="57"/>
      <c r="E83" s="57"/>
      <c r="F83" s="57"/>
      <c r="G83" s="57"/>
      <c r="H83" s="57"/>
      <c r="I83" s="65" t="s">
        <v>102</v>
      </c>
      <c r="J83" s="52">
        <f>'Mannings n'!I17</f>
        <v>2.5000000000000001E-2</v>
      </c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</row>
    <row r="84" spans="2:45" hidden="1" x14ac:dyDescent="0.2">
      <c r="B84" s="57"/>
      <c r="C84" s="57"/>
      <c r="D84" s="57"/>
      <c r="E84" s="57"/>
      <c r="F84" s="57"/>
      <c r="G84" s="57"/>
      <c r="H84" s="57"/>
      <c r="I84" s="65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2:45" hidden="1" x14ac:dyDescent="0.2">
      <c r="B85" s="57"/>
      <c r="C85" s="57"/>
      <c r="D85" s="57"/>
      <c r="E85" s="57"/>
      <c r="F85" s="57"/>
      <c r="G85" s="57"/>
      <c r="H85" s="57"/>
      <c r="I85" s="65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2:45" hidden="1" x14ac:dyDescent="0.2">
      <c r="B86" s="57"/>
      <c r="C86" s="57"/>
      <c r="D86" s="57"/>
      <c r="E86" s="57"/>
      <c r="F86" s="57"/>
      <c r="G86" s="57"/>
      <c r="H86" s="57"/>
      <c r="I86" s="57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</row>
    <row r="87" spans="2:45" hidden="1" x14ac:dyDescent="0.2">
      <c r="B87" s="57"/>
      <c r="C87" s="57"/>
      <c r="D87" s="57"/>
      <c r="E87" s="57"/>
      <c r="F87" s="57"/>
      <c r="G87" s="57"/>
      <c r="H87" s="57"/>
      <c r="I87" s="57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</row>
    <row r="88" spans="2:45" ht="14.25" hidden="1" x14ac:dyDescent="0.2">
      <c r="B88" s="57"/>
      <c r="C88" s="57"/>
      <c r="D88" s="57"/>
      <c r="E88" s="57"/>
      <c r="F88" s="57"/>
      <c r="G88" s="57"/>
      <c r="H88" s="57"/>
      <c r="I88" s="57" t="s">
        <v>85</v>
      </c>
      <c r="J88" s="52">
        <f>Calculations2!E27</f>
        <v>4.4999999999999998E-2</v>
      </c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2:45" hidden="1" x14ac:dyDescent="0.2">
      <c r="B89" s="57"/>
      <c r="C89" s="57"/>
      <c r="D89" s="57"/>
      <c r="E89" s="57"/>
      <c r="F89" s="57"/>
      <c r="G89" s="57"/>
      <c r="H89" s="57"/>
      <c r="I89" s="57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2:45" hidden="1" x14ac:dyDescent="0.2">
      <c r="B90" s="57"/>
      <c r="C90" s="57"/>
      <c r="D90" s="57"/>
      <c r="E90" s="57"/>
      <c r="F90" s="57"/>
      <c r="G90" s="57"/>
      <c r="H90" s="57"/>
      <c r="I90" s="57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</row>
    <row r="91" spans="2:45" hidden="1" x14ac:dyDescent="0.2">
      <c r="B91" s="57"/>
      <c r="C91" s="57"/>
      <c r="D91" s="57"/>
      <c r="E91" s="57"/>
      <c r="F91" s="57"/>
      <c r="G91" s="57"/>
      <c r="H91" s="57"/>
      <c r="I91" s="57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</row>
    <row r="92" spans="2:45" hidden="1" x14ac:dyDescent="0.2">
      <c r="B92" s="57"/>
      <c r="C92" s="57"/>
      <c r="D92" s="57"/>
      <c r="E92" s="57"/>
      <c r="F92" s="57"/>
      <c r="G92" s="57"/>
      <c r="H92" s="57"/>
      <c r="I92" s="57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</row>
    <row r="93" spans="2:45" x14ac:dyDescent="0.2">
      <c r="B93" s="57"/>
      <c r="C93" s="57"/>
      <c r="D93" s="57"/>
      <c r="E93" s="57"/>
      <c r="F93" s="57"/>
      <c r="G93" s="57"/>
      <c r="H93" s="57"/>
      <c r="I93" s="57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</row>
    <row r="94" spans="2:45" x14ac:dyDescent="0.2">
      <c r="B94" s="57"/>
      <c r="C94" s="57"/>
      <c r="D94" s="57"/>
      <c r="E94" s="57"/>
      <c r="F94" s="57"/>
      <c r="G94" s="57"/>
      <c r="H94" s="57"/>
      <c r="I94" s="57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</row>
    <row r="95" spans="2:45" x14ac:dyDescent="0.2">
      <c r="B95" s="57"/>
      <c r="C95" s="57"/>
      <c r="D95" s="57"/>
      <c r="E95" s="57"/>
      <c r="F95" s="57"/>
      <c r="G95" s="57"/>
      <c r="H95" s="57"/>
      <c r="I95" s="57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2:45" x14ac:dyDescent="0.2">
      <c r="B96" s="57"/>
      <c r="C96" s="57"/>
      <c r="D96" s="57"/>
      <c r="E96" s="57"/>
      <c r="F96" s="57"/>
      <c r="G96" s="57"/>
      <c r="H96" s="57"/>
      <c r="I96" s="57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2:45" x14ac:dyDescent="0.2">
      <c r="B97" s="57"/>
      <c r="C97" s="57"/>
      <c r="D97" s="57"/>
      <c r="E97" s="57"/>
      <c r="F97" s="57"/>
      <c r="G97" s="57"/>
      <c r="H97" s="57"/>
      <c r="I97" s="57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98" spans="2:45" x14ac:dyDescent="0.2">
      <c r="B98" s="57"/>
      <c r="C98" s="57"/>
      <c r="D98" s="57"/>
      <c r="E98" s="57"/>
      <c r="F98" s="57"/>
      <c r="G98" s="57"/>
      <c r="H98" s="57"/>
      <c r="I98" s="57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</row>
    <row r="99" spans="2:45" x14ac:dyDescent="0.2">
      <c r="B99" s="57"/>
      <c r="C99" s="57"/>
      <c r="D99" s="57"/>
      <c r="E99" s="57"/>
      <c r="F99" s="57"/>
      <c r="G99" s="57"/>
      <c r="H99" s="57"/>
      <c r="I99" s="57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2:45" x14ac:dyDescent="0.2">
      <c r="B100" s="57"/>
      <c r="C100" s="57"/>
      <c r="D100" s="57"/>
      <c r="E100" s="57"/>
      <c r="F100" s="57"/>
      <c r="G100" s="57"/>
      <c r="H100" s="57"/>
      <c r="I100" s="57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2:45" x14ac:dyDescent="0.2">
      <c r="B101" s="57"/>
      <c r="C101" s="57"/>
      <c r="D101" s="57"/>
      <c r="E101" s="57"/>
      <c r="F101" s="57"/>
      <c r="G101" s="57"/>
      <c r="H101" s="57"/>
      <c r="I101" s="57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2:45" x14ac:dyDescent="0.2">
      <c r="B102" s="57"/>
      <c r="C102" s="57"/>
      <c r="D102" s="57"/>
      <c r="E102" s="57"/>
      <c r="F102" s="57"/>
      <c r="G102" s="57"/>
      <c r="H102" s="57"/>
      <c r="I102" s="57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2:45" x14ac:dyDescent="0.2">
      <c r="B103" s="57"/>
      <c r="C103" s="57"/>
      <c r="D103" s="57"/>
      <c r="E103" s="57"/>
      <c r="F103" s="57"/>
      <c r="G103" s="57"/>
      <c r="H103" s="57"/>
      <c r="I103" s="57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2:45" x14ac:dyDescent="0.2">
      <c r="B104" s="57"/>
      <c r="C104" s="57"/>
      <c r="D104" s="57"/>
      <c r="E104" s="57"/>
      <c r="F104" s="57"/>
      <c r="G104" s="57"/>
      <c r="H104" s="57"/>
      <c r="I104" s="57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2:45" x14ac:dyDescent="0.2">
      <c r="B105" s="57"/>
      <c r="C105" s="57"/>
      <c r="D105" s="57"/>
      <c r="E105" s="57"/>
      <c r="F105" s="57"/>
      <c r="G105" s="57"/>
      <c r="H105" s="57"/>
      <c r="I105" s="57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2:45" x14ac:dyDescent="0.2">
      <c r="B106" s="57"/>
      <c r="C106" s="57"/>
      <c r="D106" s="57"/>
      <c r="E106" s="57"/>
      <c r="F106" s="57"/>
      <c r="G106" s="57"/>
      <c r="H106" s="57"/>
      <c r="I106" s="57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2:45" x14ac:dyDescent="0.2">
      <c r="B107" s="57"/>
      <c r="C107" s="57"/>
      <c r="D107" s="57"/>
      <c r="E107" s="57"/>
      <c r="F107" s="57"/>
      <c r="G107" s="57"/>
      <c r="H107" s="57"/>
      <c r="I107" s="57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2:45" x14ac:dyDescent="0.2">
      <c r="B108" s="57"/>
      <c r="C108" s="57"/>
      <c r="D108" s="57"/>
      <c r="E108" s="57"/>
      <c r="F108" s="57"/>
      <c r="G108" s="57"/>
      <c r="H108" s="57"/>
      <c r="I108" s="57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2:45" x14ac:dyDescent="0.2">
      <c r="B109" s="57"/>
      <c r="C109" s="57"/>
      <c r="D109" s="57"/>
      <c r="E109" s="57"/>
      <c r="F109" s="57"/>
      <c r="G109" s="57"/>
      <c r="H109" s="57"/>
      <c r="I109" s="57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2:45" x14ac:dyDescent="0.2">
      <c r="B110" s="57"/>
      <c r="C110" s="57"/>
      <c r="D110" s="57"/>
      <c r="E110" s="57"/>
      <c r="F110" s="57"/>
      <c r="G110" s="57"/>
      <c r="H110" s="57"/>
      <c r="I110" s="57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2:45" x14ac:dyDescent="0.2">
      <c r="B111" s="57"/>
      <c r="C111" s="57"/>
      <c r="D111" s="57"/>
      <c r="E111" s="57"/>
      <c r="F111" s="57"/>
      <c r="G111" s="57"/>
      <c r="H111" s="57"/>
      <c r="I111" s="57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2:45" x14ac:dyDescent="0.2">
      <c r="B112" s="57"/>
      <c r="C112" s="57"/>
      <c r="D112" s="57"/>
      <c r="E112" s="57"/>
      <c r="F112" s="57"/>
      <c r="G112" s="57"/>
      <c r="H112" s="57"/>
      <c r="I112" s="57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</row>
    <row r="113" spans="2:45" x14ac:dyDescent="0.2">
      <c r="B113" s="57"/>
      <c r="C113" s="57"/>
      <c r="D113" s="57"/>
      <c r="E113" s="57"/>
      <c r="F113" s="57"/>
      <c r="G113" s="57"/>
      <c r="H113" s="57"/>
      <c r="I113" s="57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</row>
    <row r="114" spans="2:45" x14ac:dyDescent="0.2">
      <c r="B114" s="57"/>
      <c r="C114" s="57"/>
      <c r="D114" s="57"/>
      <c r="E114" s="57"/>
      <c r="F114" s="57"/>
      <c r="G114" s="57"/>
      <c r="H114" s="57"/>
      <c r="I114" s="57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2:45" x14ac:dyDescent="0.2">
      <c r="B115" s="57"/>
      <c r="C115" s="57"/>
      <c r="D115" s="57"/>
      <c r="E115" s="57"/>
      <c r="F115" s="57"/>
      <c r="G115" s="57"/>
      <c r="H115" s="57"/>
      <c r="I115" s="57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</row>
    <row r="116" spans="2:45" x14ac:dyDescent="0.2">
      <c r="B116" s="57"/>
      <c r="C116" s="57"/>
      <c r="D116" s="57"/>
      <c r="E116" s="57"/>
      <c r="F116" s="57"/>
      <c r="G116" s="57"/>
      <c r="H116" s="57"/>
      <c r="I116" s="57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2:45" x14ac:dyDescent="0.2">
      <c r="B117" s="57"/>
      <c r="C117" s="57"/>
      <c r="D117" s="57"/>
      <c r="E117" s="57"/>
      <c r="F117" s="57"/>
      <c r="G117" s="57"/>
      <c r="H117" s="57"/>
      <c r="I117" s="57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2:45" x14ac:dyDescent="0.2">
      <c r="B118" s="57"/>
      <c r="C118" s="57"/>
      <c r="D118" s="57"/>
      <c r="E118" s="57"/>
      <c r="F118" s="57"/>
      <c r="G118" s="57"/>
      <c r="H118" s="57"/>
      <c r="I118" s="57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</row>
    <row r="119" spans="2:45" x14ac:dyDescent="0.2">
      <c r="B119" s="57"/>
      <c r="C119" s="57"/>
      <c r="D119" s="57"/>
      <c r="E119" s="57"/>
      <c r="F119" s="57"/>
      <c r="G119" s="57"/>
      <c r="H119" s="57"/>
      <c r="I119" s="57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2:45" x14ac:dyDescent="0.2">
      <c r="B120" s="57"/>
      <c r="C120" s="57"/>
      <c r="D120" s="57"/>
      <c r="E120" s="57"/>
      <c r="F120" s="57"/>
      <c r="G120" s="57"/>
      <c r="H120" s="57"/>
      <c r="I120" s="57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2:45" x14ac:dyDescent="0.2">
      <c r="B121" s="57"/>
      <c r="C121" s="57"/>
      <c r="D121" s="57"/>
      <c r="E121" s="57"/>
      <c r="F121" s="57"/>
      <c r="G121" s="57"/>
      <c r="H121" s="57"/>
      <c r="I121" s="57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2:45" x14ac:dyDescent="0.2">
      <c r="B122" s="57"/>
      <c r="C122" s="57"/>
      <c r="D122" s="57"/>
      <c r="E122" s="57"/>
      <c r="F122" s="57"/>
      <c r="G122" s="57"/>
      <c r="H122" s="57"/>
      <c r="I122" s="57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2:45" x14ac:dyDescent="0.2">
      <c r="B123" s="57"/>
      <c r="C123" s="57"/>
      <c r="D123" s="57"/>
      <c r="E123" s="57"/>
      <c r="F123" s="57"/>
      <c r="G123" s="57"/>
      <c r="H123" s="57"/>
      <c r="I123" s="57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2:45" x14ac:dyDescent="0.2">
      <c r="B124" s="57"/>
      <c r="C124" s="57"/>
      <c r="D124" s="57"/>
      <c r="E124" s="57"/>
      <c r="F124" s="57"/>
      <c r="G124" s="57"/>
      <c r="H124" s="57"/>
      <c r="I124" s="57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2:45" x14ac:dyDescent="0.2">
      <c r="B125" s="57"/>
      <c r="C125" s="57"/>
      <c r="D125" s="57"/>
      <c r="E125" s="57"/>
      <c r="F125" s="57"/>
      <c r="G125" s="57"/>
      <c r="H125" s="57"/>
      <c r="I125" s="57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2:45" x14ac:dyDescent="0.2">
      <c r="B126" s="57"/>
      <c r="C126" s="57"/>
      <c r="D126" s="57"/>
      <c r="E126" s="57"/>
      <c r="F126" s="57"/>
      <c r="G126" s="57"/>
      <c r="H126" s="57"/>
      <c r="I126" s="57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</row>
    <row r="127" spans="2:45" x14ac:dyDescent="0.2">
      <c r="B127" s="57"/>
      <c r="C127" s="57"/>
      <c r="D127" s="57"/>
      <c r="E127" s="57"/>
      <c r="F127" s="57"/>
      <c r="G127" s="57"/>
      <c r="H127" s="57"/>
      <c r="I127" s="57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</row>
    <row r="128" spans="2:45" x14ac:dyDescent="0.2">
      <c r="B128" s="57"/>
      <c r="C128" s="57"/>
      <c r="D128" s="57"/>
      <c r="E128" s="57"/>
      <c r="F128" s="57"/>
      <c r="G128" s="57"/>
      <c r="H128" s="57"/>
      <c r="I128" s="57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</row>
    <row r="129" spans="2:45" x14ac:dyDescent="0.2">
      <c r="B129" s="57"/>
      <c r="C129" s="57"/>
      <c r="D129" s="57"/>
      <c r="E129" s="57"/>
      <c r="F129" s="57"/>
      <c r="G129" s="57"/>
      <c r="H129" s="57"/>
      <c r="I129" s="57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2:45" x14ac:dyDescent="0.2">
      <c r="B130" s="57"/>
      <c r="C130" s="57"/>
      <c r="D130" s="57"/>
      <c r="E130" s="57"/>
      <c r="F130" s="57"/>
      <c r="G130" s="57"/>
      <c r="H130" s="57"/>
      <c r="I130" s="57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</row>
    <row r="131" spans="2:45" x14ac:dyDescent="0.2">
      <c r="B131" s="57"/>
      <c r="C131" s="57"/>
      <c r="D131" s="57"/>
      <c r="E131" s="57"/>
      <c r="F131" s="57"/>
      <c r="G131" s="57"/>
      <c r="H131" s="57"/>
      <c r="I131" s="57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2:45" x14ac:dyDescent="0.2">
      <c r="B132" s="57"/>
      <c r="C132" s="57"/>
      <c r="D132" s="57"/>
      <c r="E132" s="57"/>
      <c r="F132" s="57"/>
      <c r="G132" s="57"/>
      <c r="H132" s="57"/>
      <c r="I132" s="57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</row>
    <row r="133" spans="2:45" x14ac:dyDescent="0.2">
      <c r="B133" s="57"/>
      <c r="C133" s="57"/>
      <c r="D133" s="57"/>
      <c r="E133" s="57"/>
      <c r="F133" s="57"/>
      <c r="G133" s="57"/>
      <c r="H133" s="57"/>
      <c r="I133" s="57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</row>
    <row r="134" spans="2:45" x14ac:dyDescent="0.2">
      <c r="B134" s="57"/>
      <c r="C134" s="57"/>
      <c r="D134" s="57"/>
      <c r="E134" s="57"/>
      <c r="F134" s="57"/>
      <c r="G134" s="57"/>
      <c r="H134" s="57"/>
      <c r="I134" s="57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</row>
    <row r="135" spans="2:45" x14ac:dyDescent="0.2">
      <c r="B135" s="57"/>
      <c r="C135" s="57"/>
      <c r="D135" s="57"/>
      <c r="E135" s="57"/>
      <c r="F135" s="57"/>
      <c r="G135" s="57"/>
      <c r="H135" s="57"/>
      <c r="I135" s="57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</row>
    <row r="136" spans="2:45" x14ac:dyDescent="0.2">
      <c r="B136" s="57"/>
      <c r="C136" s="57"/>
      <c r="D136" s="57"/>
      <c r="E136" s="57"/>
      <c r="F136" s="57"/>
      <c r="G136" s="57"/>
      <c r="H136" s="57"/>
      <c r="I136" s="57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2:45" x14ac:dyDescent="0.2">
      <c r="B137" s="57"/>
      <c r="C137" s="57"/>
      <c r="D137" s="57"/>
      <c r="E137" s="57"/>
      <c r="F137" s="57"/>
      <c r="G137" s="57"/>
      <c r="H137" s="57"/>
      <c r="I137" s="57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</row>
    <row r="138" spans="2:45" x14ac:dyDescent="0.2">
      <c r="B138" s="57"/>
      <c r="C138" s="57"/>
      <c r="D138" s="57"/>
      <c r="E138" s="57"/>
      <c r="F138" s="57"/>
      <c r="G138" s="57"/>
      <c r="H138" s="57"/>
      <c r="I138" s="57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2:45" x14ac:dyDescent="0.2">
      <c r="B139" s="57"/>
      <c r="C139" s="57"/>
      <c r="D139" s="57"/>
      <c r="E139" s="57"/>
      <c r="F139" s="57"/>
      <c r="G139" s="57"/>
      <c r="H139" s="57"/>
      <c r="I139" s="57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2:45" x14ac:dyDescent="0.2">
      <c r="B140" s="57"/>
      <c r="C140" s="57"/>
      <c r="D140" s="57"/>
      <c r="E140" s="57"/>
      <c r="F140" s="57"/>
      <c r="G140" s="57"/>
      <c r="H140" s="57"/>
      <c r="I140" s="57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2:45" x14ac:dyDescent="0.2">
      <c r="B141" s="57"/>
      <c r="C141" s="57"/>
      <c r="D141" s="57"/>
      <c r="E141" s="57"/>
      <c r="F141" s="57"/>
      <c r="G141" s="57"/>
      <c r="H141" s="57"/>
      <c r="I141" s="57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2:45" x14ac:dyDescent="0.2">
      <c r="B142" s="57"/>
      <c r="C142" s="57"/>
      <c r="D142" s="57"/>
      <c r="E142" s="57"/>
      <c r="F142" s="57"/>
      <c r="G142" s="57"/>
      <c r="H142" s="57"/>
      <c r="I142" s="57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2:45" x14ac:dyDescent="0.2">
      <c r="B143" s="57"/>
      <c r="C143" s="57"/>
      <c r="D143" s="57"/>
      <c r="E143" s="57"/>
      <c r="F143" s="57"/>
      <c r="G143" s="57"/>
      <c r="H143" s="57"/>
      <c r="I143" s="57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2:45" x14ac:dyDescent="0.2">
      <c r="B144" s="57"/>
      <c r="C144" s="57"/>
      <c r="D144" s="57"/>
      <c r="E144" s="57"/>
      <c r="F144" s="57"/>
      <c r="G144" s="57"/>
      <c r="H144" s="57"/>
      <c r="I144" s="57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2:45" x14ac:dyDescent="0.2">
      <c r="B145" s="57"/>
      <c r="C145" s="57"/>
      <c r="D145" s="57"/>
      <c r="E145" s="57"/>
      <c r="F145" s="57"/>
      <c r="G145" s="57"/>
      <c r="H145" s="57"/>
      <c r="I145" s="57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</row>
    <row r="146" spans="2:45" x14ac:dyDescent="0.2">
      <c r="B146" s="57"/>
      <c r="C146" s="57"/>
      <c r="D146" s="57"/>
      <c r="E146" s="57"/>
      <c r="F146" s="57"/>
      <c r="G146" s="57"/>
      <c r="H146" s="57"/>
      <c r="I146" s="57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2:45" x14ac:dyDescent="0.2">
      <c r="B147" s="57"/>
      <c r="C147" s="57"/>
      <c r="D147" s="57"/>
      <c r="E147" s="57"/>
      <c r="F147" s="57"/>
      <c r="G147" s="57"/>
      <c r="H147" s="57"/>
      <c r="I147" s="57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</row>
    <row r="148" spans="2:45" x14ac:dyDescent="0.2">
      <c r="B148" s="57"/>
      <c r="C148" s="57"/>
      <c r="D148" s="57"/>
      <c r="E148" s="57"/>
      <c r="F148" s="57"/>
      <c r="G148" s="57"/>
      <c r="H148" s="57"/>
      <c r="I148" s="57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</row>
    <row r="149" spans="2:45" x14ac:dyDescent="0.2">
      <c r="B149" s="57"/>
      <c r="C149" s="57"/>
      <c r="D149" s="57"/>
      <c r="E149" s="57"/>
      <c r="F149" s="57"/>
      <c r="G149" s="57"/>
      <c r="H149" s="57"/>
      <c r="I149" s="57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2:45" x14ac:dyDescent="0.2">
      <c r="B150" s="57"/>
      <c r="C150" s="57"/>
      <c r="D150" s="57"/>
      <c r="E150" s="57"/>
      <c r="F150" s="57"/>
      <c r="G150" s="57"/>
      <c r="H150" s="57"/>
      <c r="I150" s="57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</row>
    <row r="151" spans="2:45" x14ac:dyDescent="0.2">
      <c r="B151" s="57"/>
      <c r="C151" s="57"/>
      <c r="D151" s="57"/>
      <c r="E151" s="57"/>
      <c r="F151" s="57"/>
      <c r="G151" s="57"/>
      <c r="H151" s="57"/>
      <c r="I151" s="57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</row>
    <row r="152" spans="2:45" x14ac:dyDescent="0.2">
      <c r="B152" s="57"/>
      <c r="C152" s="57"/>
      <c r="D152" s="57"/>
      <c r="E152" s="57"/>
      <c r="F152" s="57"/>
      <c r="G152" s="57"/>
      <c r="H152" s="57"/>
      <c r="I152" s="57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</row>
    <row r="153" spans="2:45" x14ac:dyDescent="0.2">
      <c r="B153" s="57"/>
      <c r="C153" s="57"/>
      <c r="D153" s="57"/>
      <c r="E153" s="57"/>
      <c r="F153" s="57"/>
      <c r="G153" s="57"/>
      <c r="H153" s="57"/>
      <c r="I153" s="57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</row>
    <row r="154" spans="2:45" x14ac:dyDescent="0.2">
      <c r="B154" s="57"/>
      <c r="C154" s="57"/>
      <c r="D154" s="57"/>
      <c r="E154" s="57"/>
      <c r="F154" s="57"/>
      <c r="G154" s="57"/>
      <c r="H154" s="57"/>
      <c r="I154" s="57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</row>
    <row r="155" spans="2:45" x14ac:dyDescent="0.2">
      <c r="B155" s="57"/>
      <c r="C155" s="57"/>
      <c r="D155" s="57"/>
      <c r="E155" s="57"/>
      <c r="F155" s="57"/>
      <c r="G155" s="57"/>
      <c r="H155" s="57"/>
      <c r="I155" s="57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</row>
    <row r="156" spans="2:45" x14ac:dyDescent="0.2">
      <c r="B156" s="57"/>
      <c r="C156" s="57"/>
      <c r="D156" s="57"/>
      <c r="E156" s="57"/>
      <c r="F156" s="57"/>
      <c r="G156" s="57"/>
      <c r="H156" s="57"/>
      <c r="I156" s="57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</row>
    <row r="157" spans="2:45" x14ac:dyDescent="0.2">
      <c r="B157" s="57"/>
      <c r="C157" s="57"/>
      <c r="D157" s="57"/>
      <c r="E157" s="57"/>
      <c r="F157" s="57"/>
      <c r="G157" s="57"/>
      <c r="H157" s="57"/>
      <c r="I157" s="57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</row>
    <row r="158" spans="2:45" x14ac:dyDescent="0.2">
      <c r="B158" s="57"/>
      <c r="C158" s="57"/>
      <c r="D158" s="57"/>
      <c r="E158" s="57"/>
      <c r="F158" s="57"/>
      <c r="G158" s="57"/>
      <c r="H158" s="57"/>
      <c r="I158" s="57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</row>
    <row r="159" spans="2:45" x14ac:dyDescent="0.2">
      <c r="B159" s="57"/>
      <c r="C159" s="57"/>
      <c r="D159" s="57"/>
      <c r="E159" s="57"/>
      <c r="F159" s="57"/>
      <c r="G159" s="57"/>
      <c r="H159" s="57"/>
      <c r="I159" s="57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</row>
    <row r="160" spans="2:45" x14ac:dyDescent="0.2">
      <c r="B160" s="57"/>
      <c r="C160" s="57"/>
      <c r="D160" s="57"/>
      <c r="E160" s="57"/>
      <c r="F160" s="57"/>
      <c r="G160" s="57"/>
      <c r="H160" s="57"/>
      <c r="I160" s="57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2:45" x14ac:dyDescent="0.2">
      <c r="B161" s="57"/>
      <c r="C161" s="57"/>
      <c r="D161" s="57"/>
      <c r="E161" s="57"/>
      <c r="F161" s="57"/>
      <c r="G161" s="57"/>
      <c r="H161" s="57"/>
      <c r="I161" s="57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</row>
    <row r="162" spans="2:45" x14ac:dyDescent="0.2">
      <c r="B162" s="57"/>
      <c r="C162" s="57"/>
      <c r="D162" s="57"/>
      <c r="E162" s="57"/>
      <c r="F162" s="57"/>
      <c r="G162" s="57"/>
      <c r="H162" s="57"/>
      <c r="I162" s="57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2:45" x14ac:dyDescent="0.2">
      <c r="B163" s="57"/>
      <c r="C163" s="57"/>
      <c r="D163" s="57"/>
      <c r="E163" s="57"/>
      <c r="F163" s="57"/>
      <c r="G163" s="57"/>
      <c r="H163" s="57"/>
      <c r="I163" s="57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2:45" x14ac:dyDescent="0.2">
      <c r="B164" s="57"/>
      <c r="C164" s="57"/>
      <c r="D164" s="57"/>
      <c r="E164" s="57"/>
      <c r="F164" s="57"/>
      <c r="G164" s="57"/>
      <c r="H164" s="57"/>
      <c r="I164" s="57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</row>
    <row r="165" spans="2:45" x14ac:dyDescent="0.2">
      <c r="B165" s="57"/>
      <c r="C165" s="57"/>
      <c r="D165" s="57"/>
      <c r="E165" s="57"/>
      <c r="F165" s="57"/>
      <c r="G165" s="57"/>
      <c r="H165" s="57"/>
      <c r="I165" s="57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2:45" x14ac:dyDescent="0.2">
      <c r="B166" s="57"/>
      <c r="C166" s="57"/>
      <c r="D166" s="57"/>
      <c r="E166" s="57"/>
      <c r="F166" s="57"/>
      <c r="G166" s="57"/>
      <c r="H166" s="57"/>
      <c r="I166" s="57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</row>
    <row r="167" spans="2:45" x14ac:dyDescent="0.2">
      <c r="B167" s="57"/>
      <c r="C167" s="57"/>
      <c r="D167" s="57"/>
      <c r="E167" s="57"/>
      <c r="F167" s="57"/>
      <c r="G167" s="57"/>
      <c r="H167" s="57"/>
      <c r="I167" s="57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</row>
    <row r="168" spans="2:45" x14ac:dyDescent="0.2">
      <c r="B168" s="57"/>
      <c r="C168" s="57"/>
      <c r="D168" s="57"/>
      <c r="E168" s="57"/>
      <c r="F168" s="57"/>
      <c r="G168" s="57"/>
      <c r="H168" s="57"/>
      <c r="I168" s="57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2:45" x14ac:dyDescent="0.2">
      <c r="B169" s="57"/>
      <c r="C169" s="57"/>
      <c r="D169" s="57"/>
      <c r="E169" s="57"/>
      <c r="F169" s="57"/>
      <c r="G169" s="57"/>
      <c r="H169" s="57"/>
      <c r="I169" s="57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</row>
    <row r="170" spans="2:45" x14ac:dyDescent="0.2">
      <c r="B170" s="57"/>
      <c r="C170" s="57"/>
      <c r="D170" s="57"/>
      <c r="E170" s="57"/>
      <c r="F170" s="57"/>
      <c r="G170" s="57"/>
      <c r="H170" s="57"/>
      <c r="I170" s="57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</row>
    <row r="171" spans="2:45" x14ac:dyDescent="0.2">
      <c r="B171" s="57"/>
      <c r="C171" s="57"/>
      <c r="D171" s="57"/>
      <c r="E171" s="57"/>
      <c r="F171" s="57"/>
      <c r="G171" s="57"/>
      <c r="H171" s="57"/>
      <c r="I171" s="57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2:45" x14ac:dyDescent="0.2">
      <c r="B172" s="57"/>
      <c r="C172" s="57"/>
      <c r="D172" s="57"/>
      <c r="E172" s="57"/>
      <c r="F172" s="57"/>
      <c r="G172" s="57"/>
      <c r="H172" s="57"/>
      <c r="I172" s="57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2:45" x14ac:dyDescent="0.2">
      <c r="B173" s="57"/>
      <c r="C173" s="57"/>
      <c r="D173" s="57"/>
      <c r="E173" s="57"/>
      <c r="F173" s="57"/>
      <c r="G173" s="57"/>
      <c r="H173" s="57"/>
      <c r="I173" s="57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2:45" x14ac:dyDescent="0.2">
      <c r="B174" s="57"/>
      <c r="C174" s="57"/>
      <c r="D174" s="57"/>
      <c r="E174" s="57"/>
      <c r="F174" s="57"/>
      <c r="G174" s="57"/>
      <c r="H174" s="57"/>
      <c r="I174" s="57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2:45" x14ac:dyDescent="0.2">
      <c r="B175" s="57"/>
      <c r="C175" s="57"/>
      <c r="D175" s="57"/>
      <c r="E175" s="57"/>
      <c r="F175" s="57"/>
      <c r="G175" s="57"/>
      <c r="H175" s="57"/>
      <c r="I175" s="57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</row>
    <row r="176" spans="2:45" x14ac:dyDescent="0.2">
      <c r="B176" s="57"/>
      <c r="C176" s="57"/>
      <c r="D176" s="57"/>
      <c r="E176" s="57"/>
      <c r="F176" s="57"/>
      <c r="G176" s="57"/>
      <c r="H176" s="57"/>
      <c r="I176" s="57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2:45" x14ac:dyDescent="0.2">
      <c r="B177" s="57"/>
      <c r="C177" s="57"/>
      <c r="D177" s="57"/>
      <c r="E177" s="57"/>
      <c r="F177" s="57"/>
      <c r="G177" s="57"/>
      <c r="H177" s="57"/>
      <c r="I177" s="57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2:45" x14ac:dyDescent="0.2">
      <c r="B178" s="57"/>
      <c r="C178" s="57"/>
      <c r="D178" s="57"/>
      <c r="E178" s="57"/>
      <c r="F178" s="57"/>
      <c r="G178" s="57"/>
      <c r="H178" s="57"/>
      <c r="I178" s="57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2:45" x14ac:dyDescent="0.2">
      <c r="B179" s="57"/>
      <c r="C179" s="57"/>
      <c r="D179" s="57"/>
      <c r="E179" s="57"/>
      <c r="F179" s="57"/>
      <c r="G179" s="57"/>
      <c r="H179" s="57"/>
      <c r="I179" s="57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2:45" x14ac:dyDescent="0.2">
      <c r="B180" s="57"/>
      <c r="C180" s="57"/>
      <c r="D180" s="57"/>
      <c r="E180" s="57"/>
      <c r="F180" s="57"/>
      <c r="G180" s="57"/>
      <c r="H180" s="57"/>
      <c r="I180" s="57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2:45" x14ac:dyDescent="0.2">
      <c r="B181" s="57"/>
      <c r="C181" s="57"/>
      <c r="D181" s="57"/>
      <c r="E181" s="57"/>
      <c r="F181" s="57"/>
      <c r="G181" s="57"/>
      <c r="H181" s="57"/>
      <c r="I181" s="57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2:45" x14ac:dyDescent="0.2">
      <c r="B182" s="57"/>
      <c r="C182" s="57"/>
      <c r="D182" s="57"/>
      <c r="E182" s="57"/>
      <c r="F182" s="57"/>
      <c r="G182" s="57"/>
      <c r="H182" s="57"/>
      <c r="I182" s="57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2:45" x14ac:dyDescent="0.2">
      <c r="B183" s="57"/>
      <c r="C183" s="57"/>
      <c r="D183" s="57"/>
      <c r="E183" s="57"/>
      <c r="F183" s="57"/>
      <c r="G183" s="57"/>
      <c r="H183" s="57"/>
      <c r="I183" s="57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2:45" x14ac:dyDescent="0.2">
      <c r="B184" s="57"/>
      <c r="C184" s="57"/>
      <c r="D184" s="57"/>
      <c r="E184" s="57"/>
      <c r="F184" s="57"/>
      <c r="G184" s="57"/>
      <c r="H184" s="57"/>
      <c r="I184" s="57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2:45" x14ac:dyDescent="0.2">
      <c r="B185" s="57"/>
      <c r="C185" s="57"/>
      <c r="D185" s="57"/>
      <c r="E185" s="57"/>
      <c r="F185" s="57"/>
      <c r="G185" s="57"/>
      <c r="H185" s="57"/>
      <c r="I185" s="57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2:45" x14ac:dyDescent="0.2">
      <c r="B186" s="57"/>
      <c r="C186" s="57"/>
      <c r="D186" s="57"/>
      <c r="E186" s="57"/>
      <c r="F186" s="57"/>
      <c r="G186" s="57"/>
      <c r="H186" s="57"/>
      <c r="I186" s="57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2:45" x14ac:dyDescent="0.2">
      <c r="B187" s="57"/>
      <c r="C187" s="57"/>
      <c r="D187" s="57"/>
      <c r="E187" s="57"/>
      <c r="F187" s="57"/>
      <c r="G187" s="57"/>
      <c r="H187" s="57"/>
      <c r="I187" s="57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</row>
    <row r="188" spans="2:45" x14ac:dyDescent="0.2">
      <c r="B188" s="57"/>
      <c r="C188" s="57"/>
      <c r="D188" s="57"/>
      <c r="E188" s="57"/>
      <c r="F188" s="57"/>
      <c r="G188" s="57"/>
      <c r="H188" s="57"/>
      <c r="I188" s="57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</row>
    <row r="189" spans="2:45" x14ac:dyDescent="0.2">
      <c r="B189" s="57"/>
      <c r="C189" s="57"/>
      <c r="D189" s="57"/>
      <c r="E189" s="57"/>
      <c r="F189" s="57"/>
      <c r="G189" s="57"/>
      <c r="H189" s="57"/>
      <c r="I189" s="57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</row>
    <row r="190" spans="2:45" x14ac:dyDescent="0.2">
      <c r="B190" s="57"/>
      <c r="C190" s="57"/>
      <c r="D190" s="57"/>
      <c r="E190" s="57"/>
      <c r="F190" s="57"/>
      <c r="G190" s="57"/>
      <c r="H190" s="57"/>
      <c r="I190" s="57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</row>
    <row r="191" spans="2:45" x14ac:dyDescent="0.2">
      <c r="B191" s="57"/>
      <c r="C191" s="57"/>
      <c r="D191" s="57"/>
      <c r="E191" s="57"/>
      <c r="F191" s="57"/>
      <c r="G191" s="57"/>
      <c r="H191" s="57"/>
      <c r="I191" s="57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</row>
    <row r="192" spans="2:45" x14ac:dyDescent="0.2">
      <c r="B192" s="57"/>
      <c r="C192" s="57"/>
      <c r="D192" s="57"/>
      <c r="E192" s="57"/>
      <c r="F192" s="57"/>
      <c r="G192" s="57"/>
      <c r="H192" s="57"/>
      <c r="I192" s="57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</row>
    <row r="193" spans="2:45" x14ac:dyDescent="0.2">
      <c r="B193" s="57"/>
      <c r="C193" s="57"/>
      <c r="D193" s="57"/>
      <c r="E193" s="57"/>
      <c r="F193" s="57"/>
      <c r="G193" s="57"/>
      <c r="H193" s="57"/>
      <c r="I193" s="57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</row>
    <row r="194" spans="2:45" x14ac:dyDescent="0.2">
      <c r="B194" s="57"/>
      <c r="C194" s="57"/>
      <c r="D194" s="57"/>
      <c r="E194" s="57"/>
      <c r="F194" s="57"/>
      <c r="G194" s="57"/>
      <c r="H194" s="57"/>
      <c r="I194" s="57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2:45" x14ac:dyDescent="0.2">
      <c r="B195" s="57"/>
      <c r="C195" s="57"/>
      <c r="D195" s="57"/>
      <c r="E195" s="57"/>
      <c r="F195" s="57"/>
      <c r="G195" s="57"/>
      <c r="H195" s="57"/>
      <c r="I195" s="57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</row>
    <row r="196" spans="2:45" x14ac:dyDescent="0.2">
      <c r="B196" s="57"/>
      <c r="C196" s="57"/>
      <c r="D196" s="57"/>
      <c r="E196" s="57"/>
      <c r="F196" s="57"/>
      <c r="G196" s="57"/>
      <c r="H196" s="57"/>
      <c r="I196" s="57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</row>
    <row r="197" spans="2:45" x14ac:dyDescent="0.2">
      <c r="B197" s="57"/>
      <c r="C197" s="57"/>
      <c r="D197" s="57"/>
      <c r="E197" s="57"/>
      <c r="F197" s="57"/>
      <c r="G197" s="57"/>
      <c r="H197" s="57"/>
      <c r="I197" s="57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</row>
    <row r="198" spans="2:45" x14ac:dyDescent="0.2">
      <c r="B198" s="57"/>
      <c r="C198" s="57"/>
      <c r="D198" s="57"/>
      <c r="E198" s="57"/>
      <c r="F198" s="57"/>
      <c r="G198" s="57"/>
      <c r="H198" s="57"/>
      <c r="I198" s="57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</row>
    <row r="199" spans="2:45" x14ac:dyDescent="0.2">
      <c r="B199" s="57"/>
      <c r="C199" s="57"/>
      <c r="D199" s="57"/>
      <c r="E199" s="57"/>
      <c r="F199" s="57"/>
      <c r="G199" s="57"/>
      <c r="H199" s="57"/>
      <c r="I199" s="57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2:45" x14ac:dyDescent="0.2">
      <c r="B200" s="57"/>
      <c r="C200" s="57"/>
      <c r="D200" s="57"/>
      <c r="E200" s="57"/>
      <c r="F200" s="57"/>
      <c r="G200" s="57"/>
      <c r="H200" s="57"/>
      <c r="I200" s="57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</row>
    <row r="201" spans="2:45" x14ac:dyDescent="0.2">
      <c r="B201" s="57"/>
      <c r="C201" s="57"/>
      <c r="D201" s="57"/>
      <c r="E201" s="57"/>
      <c r="F201" s="57"/>
      <c r="G201" s="57"/>
      <c r="H201" s="57"/>
      <c r="I201" s="57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</row>
    <row r="202" spans="2:45" x14ac:dyDescent="0.2">
      <c r="B202" s="57"/>
      <c r="C202" s="57"/>
      <c r="D202" s="57"/>
      <c r="E202" s="57"/>
      <c r="F202" s="57"/>
      <c r="G202" s="57"/>
      <c r="H202" s="57"/>
      <c r="I202" s="57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</row>
    <row r="203" spans="2:45" x14ac:dyDescent="0.2">
      <c r="B203" s="57"/>
      <c r="C203" s="57"/>
      <c r="D203" s="57"/>
      <c r="E203" s="57"/>
      <c r="F203" s="57"/>
      <c r="G203" s="57"/>
      <c r="H203" s="57"/>
      <c r="I203" s="57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</row>
    <row r="204" spans="2:45" x14ac:dyDescent="0.2">
      <c r="B204" s="57"/>
      <c r="C204" s="57"/>
      <c r="D204" s="57"/>
      <c r="E204" s="57"/>
      <c r="F204" s="57"/>
      <c r="G204" s="57"/>
      <c r="H204" s="57"/>
      <c r="I204" s="57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</row>
    <row r="205" spans="2:45" x14ac:dyDescent="0.2">
      <c r="B205" s="57"/>
      <c r="C205" s="57"/>
      <c r="D205" s="57"/>
      <c r="E205" s="57"/>
      <c r="F205" s="57"/>
      <c r="G205" s="57"/>
      <c r="H205" s="57"/>
      <c r="I205" s="57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</row>
    <row r="206" spans="2:45" x14ac:dyDescent="0.2">
      <c r="B206" s="57"/>
      <c r="C206" s="57"/>
      <c r="D206" s="57"/>
      <c r="E206" s="57"/>
      <c r="F206" s="57"/>
      <c r="G206" s="57"/>
      <c r="H206" s="57"/>
      <c r="I206" s="57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</row>
    <row r="207" spans="2:45" x14ac:dyDescent="0.2">
      <c r="B207" s="57"/>
      <c r="C207" s="57"/>
      <c r="D207" s="57"/>
      <c r="E207" s="57"/>
      <c r="F207" s="57"/>
      <c r="G207" s="57"/>
      <c r="H207" s="57"/>
      <c r="I207" s="57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</row>
    <row r="208" spans="2:45" x14ac:dyDescent="0.2">
      <c r="B208" s="57"/>
      <c r="C208" s="57"/>
      <c r="D208" s="57"/>
      <c r="E208" s="57"/>
      <c r="F208" s="57"/>
      <c r="G208" s="57"/>
      <c r="H208" s="57"/>
      <c r="I208" s="57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</row>
    <row r="209" spans="2:45" x14ac:dyDescent="0.2">
      <c r="B209" s="57"/>
      <c r="C209" s="57"/>
      <c r="D209" s="57"/>
      <c r="E209" s="57"/>
      <c r="F209" s="57"/>
      <c r="G209" s="57"/>
      <c r="H209" s="57"/>
      <c r="I209" s="57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</row>
    <row r="210" spans="2:45" x14ac:dyDescent="0.2">
      <c r="B210" s="57"/>
      <c r="C210" s="57"/>
      <c r="D210" s="57"/>
      <c r="E210" s="57"/>
      <c r="F210" s="57"/>
      <c r="G210" s="57"/>
      <c r="H210" s="57"/>
      <c r="I210" s="57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</row>
    <row r="211" spans="2:45" x14ac:dyDescent="0.2">
      <c r="B211" s="57"/>
      <c r="C211" s="57"/>
      <c r="D211" s="57"/>
      <c r="E211" s="57"/>
      <c r="F211" s="57"/>
      <c r="G211" s="57"/>
      <c r="H211" s="57"/>
      <c r="I211" s="57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</row>
    <row r="212" spans="2:45" x14ac:dyDescent="0.2">
      <c r="B212" s="57"/>
      <c r="C212" s="57"/>
      <c r="D212" s="57"/>
      <c r="E212" s="57"/>
      <c r="F212" s="57"/>
      <c r="G212" s="57"/>
      <c r="H212" s="57"/>
      <c r="I212" s="57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</row>
    <row r="213" spans="2:45" x14ac:dyDescent="0.2">
      <c r="B213" s="57"/>
      <c r="C213" s="57"/>
      <c r="D213" s="57"/>
      <c r="E213" s="57"/>
      <c r="F213" s="57"/>
      <c r="G213" s="57"/>
      <c r="H213" s="57"/>
      <c r="I213" s="57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</row>
    <row r="214" spans="2:45" x14ac:dyDescent="0.2">
      <c r="B214" s="57"/>
      <c r="C214" s="57"/>
      <c r="D214" s="57"/>
      <c r="E214" s="57"/>
      <c r="F214" s="57"/>
      <c r="G214" s="57"/>
      <c r="H214" s="57"/>
      <c r="I214" s="57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</row>
    <row r="215" spans="2:45" x14ac:dyDescent="0.2">
      <c r="B215" s="57"/>
      <c r="C215" s="57"/>
      <c r="D215" s="57"/>
      <c r="E215" s="57"/>
      <c r="F215" s="57"/>
      <c r="G215" s="57"/>
      <c r="H215" s="57"/>
      <c r="I215" s="57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</row>
    <row r="216" spans="2:45" x14ac:dyDescent="0.2">
      <c r="B216" s="57"/>
      <c r="C216" s="57"/>
      <c r="D216" s="57"/>
      <c r="E216" s="57"/>
      <c r="F216" s="57"/>
      <c r="G216" s="57"/>
      <c r="H216" s="57"/>
      <c r="I216" s="57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</row>
    <row r="217" spans="2:45" x14ac:dyDescent="0.2">
      <c r="B217" s="57"/>
      <c r="C217" s="57"/>
      <c r="D217" s="57"/>
      <c r="E217" s="57"/>
      <c r="F217" s="57"/>
      <c r="G217" s="57"/>
      <c r="H217" s="57"/>
      <c r="I217" s="57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</row>
    <row r="218" spans="2:45" x14ac:dyDescent="0.2">
      <c r="B218" s="57"/>
      <c r="C218" s="57"/>
      <c r="D218" s="57"/>
      <c r="E218" s="57"/>
      <c r="F218" s="57"/>
      <c r="G218" s="57"/>
      <c r="H218" s="57"/>
      <c r="I218" s="57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</row>
    <row r="219" spans="2:45" x14ac:dyDescent="0.2">
      <c r="B219" s="57"/>
      <c r="C219" s="57"/>
      <c r="D219" s="57"/>
      <c r="E219" s="57"/>
      <c r="F219" s="57"/>
      <c r="G219" s="57"/>
      <c r="H219" s="57"/>
      <c r="I219" s="57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2:45" x14ac:dyDescent="0.2">
      <c r="B220" s="57"/>
      <c r="C220" s="57"/>
      <c r="D220" s="57"/>
      <c r="E220" s="57"/>
      <c r="F220" s="57"/>
      <c r="G220" s="57"/>
      <c r="H220" s="57"/>
      <c r="I220" s="57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</row>
    <row r="221" spans="2:45" x14ac:dyDescent="0.2">
      <c r="B221" s="57"/>
      <c r="C221" s="57"/>
      <c r="D221" s="57"/>
      <c r="E221" s="57"/>
      <c r="F221" s="57"/>
      <c r="G221" s="57"/>
      <c r="H221" s="57"/>
      <c r="I221" s="57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</row>
    <row r="222" spans="2:45" x14ac:dyDescent="0.2">
      <c r="B222" s="57"/>
      <c r="C222" s="57"/>
      <c r="D222" s="57"/>
      <c r="E222" s="57"/>
      <c r="F222" s="57"/>
      <c r="G222" s="57"/>
      <c r="H222" s="57"/>
      <c r="I222" s="57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</row>
    <row r="223" spans="2:45" x14ac:dyDescent="0.2">
      <c r="B223" s="57"/>
      <c r="C223" s="57"/>
      <c r="D223" s="57"/>
      <c r="E223" s="57"/>
      <c r="F223" s="57"/>
      <c r="G223" s="57"/>
      <c r="H223" s="57"/>
      <c r="I223" s="57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</row>
    <row r="224" spans="2:45" x14ac:dyDescent="0.2">
      <c r="B224" s="57"/>
      <c r="C224" s="57"/>
      <c r="D224" s="57"/>
      <c r="E224" s="57"/>
      <c r="F224" s="57"/>
      <c r="G224" s="57"/>
      <c r="H224" s="57"/>
      <c r="I224" s="57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</row>
    <row r="225" spans="2:45" x14ac:dyDescent="0.2">
      <c r="B225" s="57"/>
      <c r="C225" s="57"/>
      <c r="D225" s="57"/>
      <c r="E225" s="57"/>
      <c r="F225" s="57"/>
      <c r="G225" s="57"/>
      <c r="H225" s="57"/>
      <c r="I225" s="57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</row>
    <row r="226" spans="2:45" x14ac:dyDescent="0.2">
      <c r="B226" s="57"/>
      <c r="C226" s="57"/>
      <c r="D226" s="57"/>
      <c r="E226" s="57"/>
      <c r="F226" s="57"/>
      <c r="G226" s="57"/>
      <c r="H226" s="57"/>
      <c r="I226" s="57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</row>
    <row r="227" spans="2:45" x14ac:dyDescent="0.2">
      <c r="B227" s="57"/>
      <c r="C227" s="57"/>
      <c r="D227" s="57"/>
      <c r="E227" s="57"/>
      <c r="F227" s="57"/>
      <c r="G227" s="57"/>
      <c r="H227" s="57"/>
      <c r="I227" s="57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</row>
    <row r="228" spans="2:45" x14ac:dyDescent="0.2">
      <c r="B228" s="57"/>
      <c r="C228" s="57"/>
      <c r="D228" s="57"/>
      <c r="E228" s="57"/>
      <c r="F228" s="57"/>
      <c r="G228" s="57"/>
      <c r="H228" s="57"/>
      <c r="I228" s="57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</row>
    <row r="229" spans="2:45" x14ac:dyDescent="0.2">
      <c r="B229" s="57"/>
      <c r="C229" s="57"/>
      <c r="D229" s="57"/>
      <c r="E229" s="57"/>
      <c r="F229" s="57"/>
      <c r="G229" s="57"/>
      <c r="H229" s="57"/>
      <c r="I229" s="57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</row>
    <row r="230" spans="2:45" x14ac:dyDescent="0.2">
      <c r="B230" s="57"/>
      <c r="C230" s="57"/>
      <c r="D230" s="57"/>
      <c r="E230" s="57"/>
      <c r="F230" s="57"/>
      <c r="G230" s="57"/>
      <c r="H230" s="57"/>
      <c r="I230" s="57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</row>
    <row r="231" spans="2:45" x14ac:dyDescent="0.2">
      <c r="B231" s="57"/>
      <c r="C231" s="57"/>
      <c r="D231" s="57"/>
      <c r="E231" s="57"/>
      <c r="F231" s="57"/>
      <c r="G231" s="57"/>
      <c r="H231" s="57"/>
      <c r="I231" s="57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</row>
    <row r="232" spans="2:45" x14ac:dyDescent="0.2">
      <c r="B232" s="57"/>
      <c r="C232" s="57"/>
      <c r="D232" s="57"/>
      <c r="E232" s="57"/>
      <c r="F232" s="57"/>
      <c r="G232" s="57"/>
      <c r="H232" s="57"/>
      <c r="I232" s="57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2:45" x14ac:dyDescent="0.2">
      <c r="B233" s="57"/>
      <c r="C233" s="57"/>
      <c r="D233" s="57"/>
      <c r="E233" s="57"/>
      <c r="F233" s="57"/>
      <c r="G233" s="57"/>
      <c r="H233" s="57"/>
      <c r="I233" s="57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2:45" x14ac:dyDescent="0.2">
      <c r="B234" s="57"/>
      <c r="C234" s="57"/>
      <c r="D234" s="57"/>
      <c r="E234" s="57"/>
      <c r="F234" s="57"/>
      <c r="G234" s="57"/>
      <c r="H234" s="57"/>
      <c r="I234" s="57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</row>
    <row r="235" spans="2:45" x14ac:dyDescent="0.2">
      <c r="B235" s="57"/>
      <c r="C235" s="57"/>
      <c r="D235" s="57"/>
      <c r="E235" s="57"/>
      <c r="F235" s="57"/>
      <c r="G235" s="57"/>
      <c r="H235" s="57"/>
      <c r="I235" s="57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</row>
    <row r="236" spans="2:45" x14ac:dyDescent="0.2">
      <c r="B236" s="57"/>
      <c r="C236" s="57"/>
      <c r="D236" s="57"/>
      <c r="E236" s="57"/>
      <c r="F236" s="57"/>
      <c r="G236" s="57"/>
      <c r="H236" s="57"/>
      <c r="I236" s="57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2:45" x14ac:dyDescent="0.2">
      <c r="B237" s="57"/>
      <c r="C237" s="57"/>
      <c r="D237" s="57"/>
      <c r="E237" s="57"/>
      <c r="F237" s="57"/>
      <c r="G237" s="57"/>
      <c r="H237" s="57"/>
      <c r="I237" s="57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2:45" x14ac:dyDescent="0.2">
      <c r="B238" s="57"/>
      <c r="C238" s="57"/>
      <c r="D238" s="57"/>
      <c r="E238" s="57"/>
      <c r="F238" s="57"/>
      <c r="G238" s="57"/>
      <c r="H238" s="57"/>
      <c r="I238" s="57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</row>
    <row r="239" spans="2:45" x14ac:dyDescent="0.2">
      <c r="B239" s="57"/>
      <c r="C239" s="57"/>
      <c r="D239" s="57"/>
      <c r="E239" s="57"/>
      <c r="F239" s="57"/>
      <c r="G239" s="57"/>
      <c r="H239" s="57"/>
      <c r="I239" s="57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2:45" x14ac:dyDescent="0.2">
      <c r="B240" s="57"/>
      <c r="C240" s="57"/>
      <c r="D240" s="57"/>
      <c r="E240" s="57"/>
      <c r="F240" s="57"/>
      <c r="G240" s="57"/>
      <c r="H240" s="57"/>
      <c r="I240" s="57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</row>
    <row r="241" spans="2:45" x14ac:dyDescent="0.2">
      <c r="B241" s="57"/>
      <c r="C241" s="57"/>
      <c r="D241" s="57"/>
      <c r="E241" s="57"/>
      <c r="F241" s="57"/>
      <c r="G241" s="57"/>
      <c r="H241" s="57"/>
      <c r="I241" s="57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2:45" x14ac:dyDescent="0.2">
      <c r="B242" s="57"/>
      <c r="C242" s="57"/>
      <c r="D242" s="57"/>
      <c r="E242" s="57"/>
      <c r="F242" s="57"/>
      <c r="G242" s="57"/>
      <c r="H242" s="57"/>
      <c r="I242" s="57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</row>
    <row r="243" spans="2:45" x14ac:dyDescent="0.2">
      <c r="B243" s="57"/>
      <c r="C243" s="57"/>
      <c r="D243" s="57"/>
      <c r="E243" s="57"/>
      <c r="F243" s="57"/>
      <c r="G243" s="57"/>
      <c r="H243" s="57"/>
      <c r="I243" s="57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</row>
    <row r="244" spans="2:45" x14ac:dyDescent="0.2">
      <c r="B244" s="57"/>
      <c r="C244" s="57"/>
      <c r="D244" s="57"/>
      <c r="E244" s="57"/>
      <c r="F244" s="57"/>
      <c r="G244" s="57"/>
      <c r="H244" s="57"/>
      <c r="I244" s="57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</row>
    <row r="245" spans="2:45" x14ac:dyDescent="0.2">
      <c r="B245" s="57"/>
      <c r="C245" s="57"/>
      <c r="D245" s="57"/>
      <c r="E245" s="57"/>
      <c r="F245" s="57"/>
      <c r="G245" s="57"/>
      <c r="H245" s="57"/>
      <c r="I245" s="57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</row>
    <row r="246" spans="2:45" x14ac:dyDescent="0.2">
      <c r="B246" s="57"/>
      <c r="C246" s="57"/>
      <c r="D246" s="57"/>
      <c r="E246" s="57"/>
      <c r="F246" s="57"/>
      <c r="G246" s="57"/>
      <c r="H246" s="57"/>
      <c r="I246" s="57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2:45" x14ac:dyDescent="0.2">
      <c r="B247" s="57"/>
      <c r="C247" s="57"/>
      <c r="D247" s="57"/>
      <c r="E247" s="57"/>
      <c r="F247" s="57"/>
      <c r="G247" s="57"/>
      <c r="H247" s="57"/>
      <c r="I247" s="57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2:45" x14ac:dyDescent="0.2">
      <c r="B248" s="57"/>
      <c r="C248" s="57"/>
      <c r="D248" s="57"/>
      <c r="E248" s="57"/>
      <c r="F248" s="57"/>
      <c r="G248" s="57"/>
      <c r="H248" s="57"/>
      <c r="I248" s="57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</row>
    <row r="249" spans="2:45" x14ac:dyDescent="0.2">
      <c r="B249" s="57"/>
      <c r="C249" s="57"/>
      <c r="D249" s="57"/>
      <c r="E249" s="57"/>
      <c r="F249" s="57"/>
      <c r="G249" s="57"/>
      <c r="H249" s="57"/>
      <c r="I249" s="57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</row>
    <row r="250" spans="2:45" x14ac:dyDescent="0.2">
      <c r="B250" s="57"/>
      <c r="C250" s="57"/>
      <c r="D250" s="57"/>
      <c r="E250" s="57"/>
      <c r="F250" s="57"/>
      <c r="G250" s="57"/>
      <c r="H250" s="57"/>
      <c r="I250" s="57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2:45" x14ac:dyDescent="0.2">
      <c r="B251" s="57"/>
      <c r="C251" s="57"/>
      <c r="D251" s="57"/>
      <c r="E251" s="57"/>
      <c r="F251" s="57"/>
      <c r="G251" s="57"/>
      <c r="H251" s="57"/>
      <c r="I251" s="57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2:45" x14ac:dyDescent="0.2">
      <c r="B252" s="57"/>
      <c r="C252" s="57"/>
      <c r="D252" s="57"/>
      <c r="E252" s="57"/>
      <c r="F252" s="57"/>
      <c r="G252" s="57"/>
      <c r="H252" s="57"/>
      <c r="I252" s="57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2:45" x14ac:dyDescent="0.2">
      <c r="B253" s="57"/>
      <c r="C253" s="57"/>
      <c r="D253" s="57"/>
      <c r="E253" s="57"/>
      <c r="F253" s="57"/>
      <c r="G253" s="57"/>
      <c r="H253" s="57"/>
      <c r="I253" s="57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2:45" x14ac:dyDescent="0.2">
      <c r="B254" s="57"/>
      <c r="C254" s="57"/>
      <c r="D254" s="57"/>
      <c r="E254" s="57"/>
      <c r="F254" s="57"/>
      <c r="G254" s="57"/>
      <c r="H254" s="57"/>
      <c r="I254" s="57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</row>
    <row r="255" spans="2:45" x14ac:dyDescent="0.2">
      <c r="B255" s="57"/>
      <c r="C255" s="57"/>
      <c r="D255" s="57"/>
      <c r="E255" s="57"/>
      <c r="F255" s="57"/>
      <c r="G255" s="57"/>
      <c r="H255" s="57"/>
      <c r="I255" s="57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</row>
    <row r="256" spans="2:45" x14ac:dyDescent="0.2">
      <c r="B256" s="57"/>
      <c r="C256" s="57"/>
      <c r="D256" s="57"/>
      <c r="E256" s="57"/>
      <c r="F256" s="57"/>
      <c r="G256" s="57"/>
      <c r="H256" s="57"/>
      <c r="I256" s="57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2:45" x14ac:dyDescent="0.2">
      <c r="B257" s="57"/>
      <c r="C257" s="57"/>
      <c r="D257" s="57"/>
      <c r="E257" s="57"/>
      <c r="F257" s="57"/>
      <c r="G257" s="57"/>
      <c r="H257" s="57"/>
      <c r="I257" s="57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2:45" x14ac:dyDescent="0.2">
      <c r="B258" s="57"/>
      <c r="C258" s="57"/>
      <c r="D258" s="57"/>
      <c r="E258" s="57"/>
      <c r="F258" s="57"/>
      <c r="G258" s="57"/>
      <c r="H258" s="57"/>
      <c r="I258" s="57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</row>
    <row r="259" spans="2:45" x14ac:dyDescent="0.2">
      <c r="B259" s="57"/>
      <c r="C259" s="57"/>
      <c r="D259" s="57"/>
      <c r="E259" s="57"/>
      <c r="F259" s="57"/>
      <c r="G259" s="57"/>
      <c r="H259" s="57"/>
      <c r="I259" s="57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</row>
    <row r="260" spans="2:45" x14ac:dyDescent="0.2">
      <c r="B260" s="57"/>
      <c r="C260" s="57"/>
      <c r="D260" s="57"/>
      <c r="E260" s="57"/>
      <c r="F260" s="57"/>
      <c r="G260" s="57"/>
      <c r="H260" s="57"/>
      <c r="I260" s="57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2:45" x14ac:dyDescent="0.2">
      <c r="B261" s="57"/>
      <c r="C261" s="57"/>
      <c r="D261" s="57"/>
      <c r="E261" s="57"/>
      <c r="F261" s="57"/>
      <c r="G261" s="57"/>
      <c r="H261" s="57"/>
      <c r="I261" s="57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</row>
    <row r="262" spans="2:45" x14ac:dyDescent="0.2">
      <c r="B262" s="57"/>
      <c r="C262" s="57"/>
      <c r="D262" s="57"/>
      <c r="E262" s="57"/>
      <c r="F262" s="57"/>
      <c r="G262" s="57"/>
      <c r="H262" s="57"/>
      <c r="I262" s="57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2:45" x14ac:dyDescent="0.2">
      <c r="B263" s="57"/>
      <c r="C263" s="57"/>
      <c r="D263" s="57"/>
      <c r="E263" s="57"/>
      <c r="F263" s="57"/>
      <c r="G263" s="57"/>
      <c r="H263" s="57"/>
      <c r="I263" s="57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</row>
    <row r="264" spans="2:45" x14ac:dyDescent="0.2">
      <c r="B264" s="57"/>
      <c r="C264" s="57"/>
      <c r="D264" s="57"/>
      <c r="E264" s="57"/>
      <c r="F264" s="57"/>
      <c r="G264" s="57"/>
      <c r="H264" s="57"/>
      <c r="I264" s="57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2:45" x14ac:dyDescent="0.2">
      <c r="B265" s="57"/>
      <c r="C265" s="57"/>
      <c r="D265" s="57"/>
      <c r="E265" s="57"/>
      <c r="F265" s="57"/>
      <c r="G265" s="57"/>
      <c r="H265" s="57"/>
      <c r="I265" s="57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</row>
    <row r="266" spans="2:45" x14ac:dyDescent="0.2">
      <c r="B266" s="57"/>
      <c r="C266" s="57"/>
      <c r="D266" s="57"/>
      <c r="E266" s="57"/>
      <c r="F266" s="57"/>
      <c r="G266" s="57"/>
      <c r="H266" s="57"/>
      <c r="I266" s="57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2:45" x14ac:dyDescent="0.2">
      <c r="B267" s="57"/>
      <c r="C267" s="57"/>
      <c r="D267" s="57"/>
      <c r="E267" s="57"/>
      <c r="F267" s="57"/>
      <c r="G267" s="57"/>
      <c r="H267" s="57"/>
      <c r="I267" s="57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</row>
    <row r="268" spans="2:45" x14ac:dyDescent="0.2">
      <c r="B268" s="57"/>
      <c r="C268" s="57"/>
      <c r="D268" s="57"/>
      <c r="E268" s="57"/>
      <c r="F268" s="57"/>
      <c r="G268" s="57"/>
      <c r="H268" s="57"/>
      <c r="I268" s="57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2:45" x14ac:dyDescent="0.2">
      <c r="B269" s="57"/>
      <c r="C269" s="57"/>
      <c r="D269" s="57"/>
      <c r="E269" s="57"/>
      <c r="F269" s="57"/>
      <c r="G269" s="57"/>
      <c r="H269" s="57"/>
      <c r="I269" s="57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</row>
    <row r="270" spans="2:45" x14ac:dyDescent="0.2">
      <c r="B270" s="57"/>
      <c r="C270" s="57"/>
      <c r="D270" s="57"/>
      <c r="E270" s="57"/>
      <c r="F270" s="57"/>
      <c r="G270" s="57"/>
      <c r="H270" s="57"/>
      <c r="I270" s="57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2:45" x14ac:dyDescent="0.2">
      <c r="B271" s="57"/>
      <c r="C271" s="57"/>
      <c r="D271" s="57"/>
      <c r="E271" s="57"/>
      <c r="F271" s="57"/>
      <c r="G271" s="57"/>
      <c r="H271" s="57"/>
      <c r="I271" s="57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</row>
    <row r="272" spans="2:45" x14ac:dyDescent="0.2">
      <c r="B272" s="57"/>
      <c r="C272" s="57"/>
      <c r="D272" s="57"/>
      <c r="E272" s="57"/>
      <c r="F272" s="57"/>
      <c r="G272" s="57"/>
      <c r="H272" s="57"/>
      <c r="I272" s="57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2:45" x14ac:dyDescent="0.2">
      <c r="B273" s="57"/>
      <c r="C273" s="57"/>
      <c r="D273" s="57"/>
      <c r="E273" s="57"/>
      <c r="F273" s="57"/>
      <c r="G273" s="57"/>
      <c r="H273" s="57"/>
      <c r="I273" s="57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</row>
    <row r="274" spans="2:45" x14ac:dyDescent="0.2">
      <c r="B274" s="57"/>
      <c r="C274" s="57"/>
      <c r="D274" s="57"/>
      <c r="E274" s="57"/>
      <c r="F274" s="57"/>
      <c r="G274" s="57"/>
      <c r="H274" s="57"/>
      <c r="I274" s="57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</row>
    <row r="275" spans="2:45" x14ac:dyDescent="0.2">
      <c r="B275" s="57"/>
      <c r="C275" s="57"/>
      <c r="D275" s="57"/>
      <c r="E275" s="57"/>
      <c r="F275" s="57"/>
      <c r="G275" s="57"/>
      <c r="H275" s="57"/>
      <c r="I275" s="57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</row>
    <row r="276" spans="2:45" x14ac:dyDescent="0.2">
      <c r="B276" s="57"/>
      <c r="C276" s="57"/>
      <c r="D276" s="57"/>
      <c r="E276" s="57"/>
      <c r="F276" s="57"/>
      <c r="G276" s="57"/>
      <c r="H276" s="57"/>
      <c r="I276" s="57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2:45" x14ac:dyDescent="0.2">
      <c r="B277" s="57"/>
      <c r="C277" s="57"/>
      <c r="D277" s="57"/>
      <c r="E277" s="57"/>
      <c r="F277" s="57"/>
      <c r="G277" s="57"/>
      <c r="H277" s="57"/>
      <c r="I277" s="57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2:45" x14ac:dyDescent="0.2">
      <c r="B278" s="57"/>
      <c r="C278" s="57"/>
      <c r="D278" s="57"/>
      <c r="E278" s="57"/>
      <c r="F278" s="57"/>
      <c r="G278" s="57"/>
      <c r="H278" s="57"/>
      <c r="I278" s="57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2:45" x14ac:dyDescent="0.2">
      <c r="B279" s="57"/>
      <c r="C279" s="57"/>
      <c r="D279" s="57"/>
      <c r="E279" s="57"/>
      <c r="F279" s="57"/>
      <c r="G279" s="57"/>
      <c r="H279" s="57"/>
      <c r="I279" s="57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</row>
    <row r="280" spans="2:45" x14ac:dyDescent="0.2">
      <c r="B280" s="57"/>
      <c r="C280" s="57"/>
      <c r="D280" s="57"/>
      <c r="E280" s="57"/>
      <c r="F280" s="57"/>
      <c r="G280" s="57"/>
      <c r="H280" s="57"/>
      <c r="I280" s="57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2:45" x14ac:dyDescent="0.2">
      <c r="B281" s="57"/>
      <c r="C281" s="57"/>
      <c r="D281" s="57"/>
      <c r="E281" s="57"/>
      <c r="F281" s="57"/>
      <c r="G281" s="57"/>
      <c r="H281" s="57"/>
      <c r="I281" s="57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2:45" x14ac:dyDescent="0.2">
      <c r="B282" s="57"/>
      <c r="C282" s="57"/>
      <c r="D282" s="57"/>
      <c r="E282" s="57"/>
      <c r="F282" s="57"/>
      <c r="G282" s="57"/>
      <c r="H282" s="57"/>
      <c r="I282" s="57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</row>
    <row r="283" spans="2:45" x14ac:dyDescent="0.2">
      <c r="B283" s="57"/>
      <c r="C283" s="57"/>
      <c r="D283" s="57"/>
      <c r="E283" s="57"/>
      <c r="F283" s="57"/>
      <c r="G283" s="57"/>
      <c r="H283" s="57"/>
      <c r="I283" s="57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</row>
    <row r="284" spans="2:45" x14ac:dyDescent="0.2">
      <c r="B284" s="57"/>
      <c r="C284" s="57"/>
      <c r="D284" s="57"/>
      <c r="E284" s="57"/>
      <c r="F284" s="57"/>
      <c r="G284" s="57"/>
      <c r="H284" s="57"/>
      <c r="I284" s="57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</row>
    <row r="285" spans="2:45" x14ac:dyDescent="0.2">
      <c r="B285" s="57"/>
      <c r="C285" s="57"/>
      <c r="D285" s="57"/>
      <c r="E285" s="57"/>
      <c r="F285" s="57"/>
      <c r="G285" s="57"/>
      <c r="H285" s="57"/>
      <c r="I285" s="57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2:45" x14ac:dyDescent="0.2">
      <c r="B286" s="57"/>
      <c r="C286" s="57"/>
      <c r="D286" s="57"/>
      <c r="E286" s="57"/>
      <c r="F286" s="57"/>
      <c r="G286" s="57"/>
      <c r="H286" s="57"/>
      <c r="I286" s="57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</row>
    <row r="287" spans="2:45" x14ac:dyDescent="0.2">
      <c r="B287" s="57"/>
      <c r="C287" s="57"/>
      <c r="D287" s="57"/>
      <c r="E287" s="57"/>
      <c r="F287" s="57"/>
      <c r="G287" s="57"/>
      <c r="H287" s="57"/>
      <c r="I287" s="57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2:45" x14ac:dyDescent="0.2">
      <c r="B288" s="57"/>
      <c r="C288" s="57"/>
      <c r="D288" s="57"/>
      <c r="E288" s="57"/>
      <c r="F288" s="57"/>
      <c r="G288" s="57"/>
      <c r="H288" s="57"/>
      <c r="I288" s="57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2:45" x14ac:dyDescent="0.2">
      <c r="B289" s="57"/>
      <c r="C289" s="57"/>
      <c r="D289" s="57"/>
      <c r="E289" s="57"/>
      <c r="F289" s="57"/>
      <c r="G289" s="57"/>
      <c r="H289" s="57"/>
      <c r="I289" s="57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</row>
    <row r="290" spans="2:45" x14ac:dyDescent="0.2">
      <c r="B290" s="57"/>
      <c r="C290" s="57"/>
      <c r="D290" s="57"/>
      <c r="E290" s="57"/>
      <c r="F290" s="57"/>
      <c r="G290" s="57"/>
      <c r="H290" s="57"/>
      <c r="I290" s="57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</row>
    <row r="291" spans="2:45" x14ac:dyDescent="0.2">
      <c r="B291" s="57"/>
      <c r="C291" s="57"/>
      <c r="D291" s="57"/>
      <c r="E291" s="57"/>
      <c r="F291" s="57"/>
      <c r="G291" s="57"/>
      <c r="H291" s="57"/>
      <c r="I291" s="57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</row>
    <row r="292" spans="2:45" x14ac:dyDescent="0.2">
      <c r="B292" s="57"/>
      <c r="C292" s="57"/>
      <c r="D292" s="57"/>
      <c r="E292" s="57"/>
      <c r="F292" s="57"/>
      <c r="G292" s="57"/>
      <c r="H292" s="57"/>
      <c r="I292" s="57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2:45" x14ac:dyDescent="0.2">
      <c r="B293" s="57"/>
      <c r="C293" s="57"/>
      <c r="D293" s="57"/>
      <c r="E293" s="57"/>
      <c r="F293" s="57"/>
      <c r="G293" s="57"/>
      <c r="H293" s="57"/>
      <c r="I293" s="57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2:45" x14ac:dyDescent="0.2">
      <c r="B294" s="57"/>
      <c r="C294" s="57"/>
      <c r="D294" s="57"/>
      <c r="E294" s="57"/>
      <c r="F294" s="57"/>
      <c r="G294" s="57"/>
      <c r="H294" s="57"/>
      <c r="I294" s="57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</row>
    <row r="295" spans="2:45" x14ac:dyDescent="0.2">
      <c r="B295" s="57"/>
      <c r="C295" s="57"/>
      <c r="D295" s="57"/>
      <c r="E295" s="57"/>
      <c r="F295" s="57"/>
      <c r="G295" s="57"/>
      <c r="H295" s="57"/>
      <c r="I295" s="57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</row>
    <row r="296" spans="2:45" x14ac:dyDescent="0.2">
      <c r="B296" s="57"/>
      <c r="C296" s="57"/>
      <c r="D296" s="57"/>
      <c r="E296" s="57"/>
      <c r="F296" s="57"/>
      <c r="G296" s="57"/>
      <c r="H296" s="57"/>
      <c r="I296" s="57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2:45" x14ac:dyDescent="0.2">
      <c r="B297" s="57"/>
      <c r="C297" s="57"/>
      <c r="D297" s="57"/>
      <c r="E297" s="57"/>
      <c r="F297" s="57"/>
      <c r="G297" s="57"/>
      <c r="H297" s="57"/>
      <c r="I297" s="57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</row>
    <row r="298" spans="2:45" x14ac:dyDescent="0.2">
      <c r="B298" s="57"/>
      <c r="C298" s="57"/>
      <c r="D298" s="57"/>
      <c r="E298" s="57"/>
      <c r="F298" s="57"/>
      <c r="G298" s="57"/>
      <c r="H298" s="57"/>
      <c r="I298" s="57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2:45" x14ac:dyDescent="0.2">
      <c r="B299" s="57"/>
      <c r="C299" s="57"/>
      <c r="D299" s="57"/>
      <c r="E299" s="57"/>
      <c r="F299" s="57"/>
      <c r="G299" s="57"/>
      <c r="H299" s="57"/>
      <c r="I299" s="57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</row>
    <row r="300" spans="2:45" x14ac:dyDescent="0.2">
      <c r="B300" s="57"/>
      <c r="C300" s="57"/>
      <c r="D300" s="57"/>
      <c r="E300" s="57"/>
      <c r="F300" s="57"/>
      <c r="G300" s="57"/>
      <c r="H300" s="57"/>
      <c r="I300" s="57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</row>
    <row r="301" spans="2:45" x14ac:dyDescent="0.2">
      <c r="B301" s="57"/>
      <c r="C301" s="57"/>
      <c r="D301" s="57"/>
      <c r="E301" s="57"/>
      <c r="F301" s="57"/>
      <c r="G301" s="57"/>
      <c r="H301" s="57"/>
      <c r="I301" s="57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</row>
    <row r="302" spans="2:45" x14ac:dyDescent="0.2">
      <c r="B302" s="57"/>
      <c r="C302" s="57"/>
      <c r="D302" s="57"/>
      <c r="E302" s="57"/>
      <c r="F302" s="57"/>
      <c r="G302" s="57"/>
      <c r="H302" s="57"/>
      <c r="I302" s="57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2:45" x14ac:dyDescent="0.2">
      <c r="B303" s="57"/>
      <c r="C303" s="57"/>
      <c r="D303" s="57"/>
      <c r="E303" s="57"/>
      <c r="F303" s="57"/>
      <c r="G303" s="57"/>
      <c r="H303" s="57"/>
      <c r="I303" s="57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</row>
    <row r="304" spans="2:45" x14ac:dyDescent="0.2">
      <c r="B304" s="57"/>
      <c r="C304" s="57"/>
      <c r="D304" s="57"/>
      <c r="E304" s="57"/>
      <c r="F304" s="57"/>
      <c r="G304" s="57"/>
      <c r="H304" s="57"/>
      <c r="I304" s="57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2:45" x14ac:dyDescent="0.2">
      <c r="B305" s="57"/>
      <c r="C305" s="57"/>
      <c r="D305" s="57"/>
      <c r="E305" s="57"/>
      <c r="F305" s="57"/>
      <c r="G305" s="57"/>
      <c r="H305" s="57"/>
      <c r="I305" s="57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2:45" x14ac:dyDescent="0.2">
      <c r="B306" s="57"/>
      <c r="C306" s="57"/>
      <c r="D306" s="57"/>
      <c r="E306" s="57"/>
      <c r="F306" s="57"/>
      <c r="G306" s="57"/>
      <c r="H306" s="57"/>
      <c r="I306" s="57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2:45" x14ac:dyDescent="0.2">
      <c r="B307" s="57"/>
      <c r="C307" s="57"/>
      <c r="D307" s="57"/>
      <c r="E307" s="57"/>
      <c r="F307" s="57"/>
      <c r="G307" s="57"/>
      <c r="H307" s="57"/>
      <c r="I307" s="57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2:45" x14ac:dyDescent="0.2">
      <c r="B308" s="57"/>
      <c r="C308" s="57"/>
      <c r="D308" s="57"/>
      <c r="E308" s="57"/>
      <c r="F308" s="57"/>
      <c r="G308" s="57"/>
      <c r="H308" s="57"/>
      <c r="I308" s="57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</row>
    <row r="309" spans="2:45" x14ac:dyDescent="0.2">
      <c r="B309" s="57"/>
      <c r="C309" s="57"/>
      <c r="D309" s="57"/>
      <c r="E309" s="57"/>
      <c r="F309" s="57"/>
      <c r="G309" s="57"/>
      <c r="H309" s="57"/>
      <c r="I309" s="57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2:45" x14ac:dyDescent="0.2">
      <c r="B310" s="57"/>
      <c r="C310" s="57"/>
      <c r="D310" s="57"/>
      <c r="E310" s="57"/>
      <c r="F310" s="57"/>
      <c r="G310" s="57"/>
      <c r="H310" s="57"/>
      <c r="I310" s="57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</row>
    <row r="311" spans="2:45" x14ac:dyDescent="0.2">
      <c r="B311" s="57"/>
      <c r="C311" s="57"/>
      <c r="D311" s="57"/>
      <c r="E311" s="57"/>
      <c r="F311" s="57"/>
      <c r="G311" s="57"/>
      <c r="H311" s="57"/>
      <c r="I311" s="57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</row>
    <row r="312" spans="2:45" x14ac:dyDescent="0.2">
      <c r="B312" s="57"/>
      <c r="C312" s="57"/>
      <c r="D312" s="57"/>
      <c r="E312" s="57"/>
      <c r="F312" s="57"/>
      <c r="G312" s="57"/>
      <c r="H312" s="57"/>
      <c r="I312" s="57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</row>
    <row r="313" spans="2:45" x14ac:dyDescent="0.2">
      <c r="B313" s="57"/>
      <c r="C313" s="57"/>
      <c r="D313" s="57"/>
      <c r="E313" s="57"/>
      <c r="F313" s="57"/>
      <c r="G313" s="57"/>
      <c r="H313" s="57"/>
      <c r="I313" s="57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2:45" x14ac:dyDescent="0.2">
      <c r="B314" s="57"/>
      <c r="C314" s="57"/>
      <c r="D314" s="57"/>
      <c r="E314" s="57"/>
      <c r="F314" s="57"/>
      <c r="G314" s="57"/>
      <c r="H314" s="57"/>
      <c r="I314" s="57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2:45" x14ac:dyDescent="0.2">
      <c r="B315" s="57"/>
      <c r="C315" s="57"/>
      <c r="D315" s="57"/>
      <c r="E315" s="57"/>
      <c r="F315" s="57"/>
      <c r="G315" s="57"/>
      <c r="H315" s="57"/>
      <c r="I315" s="57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2:45" x14ac:dyDescent="0.2">
      <c r="B316" s="57"/>
      <c r="C316" s="57"/>
      <c r="D316" s="57"/>
      <c r="E316" s="57"/>
      <c r="F316" s="57"/>
      <c r="G316" s="57"/>
      <c r="H316" s="57"/>
      <c r="I316" s="57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2:45" x14ac:dyDescent="0.2">
      <c r="B317" s="57"/>
      <c r="C317" s="57"/>
      <c r="D317" s="57"/>
      <c r="E317" s="57"/>
      <c r="F317" s="57"/>
      <c r="G317" s="57"/>
      <c r="H317" s="57"/>
      <c r="I317" s="57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2:45" x14ac:dyDescent="0.2">
      <c r="B318" s="57"/>
      <c r="C318" s="57"/>
      <c r="D318" s="57"/>
      <c r="E318" s="57"/>
      <c r="F318" s="57"/>
      <c r="G318" s="57"/>
      <c r="H318" s="57"/>
      <c r="I318" s="57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</row>
    <row r="319" spans="2:45" x14ac:dyDescent="0.2">
      <c r="B319" s="57"/>
      <c r="C319" s="57"/>
      <c r="D319" s="57"/>
      <c r="E319" s="57"/>
      <c r="F319" s="57"/>
      <c r="G319" s="57"/>
      <c r="H319" s="57"/>
      <c r="I319" s="57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2:45" x14ac:dyDescent="0.2">
      <c r="B320" s="57"/>
      <c r="C320" s="57"/>
      <c r="D320" s="57"/>
      <c r="E320" s="57"/>
      <c r="F320" s="57"/>
      <c r="G320" s="57"/>
      <c r="H320" s="57"/>
      <c r="I320" s="57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2:45" x14ac:dyDescent="0.2">
      <c r="B321" s="57"/>
      <c r="C321" s="57"/>
      <c r="D321" s="57"/>
      <c r="E321" s="57"/>
      <c r="F321" s="57"/>
      <c r="G321" s="57"/>
      <c r="H321" s="57"/>
      <c r="I321" s="57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2:45" x14ac:dyDescent="0.2">
      <c r="B322" s="57"/>
      <c r="C322" s="57"/>
      <c r="D322" s="57"/>
      <c r="E322" s="57"/>
      <c r="F322" s="57"/>
      <c r="G322" s="57"/>
      <c r="H322" s="57"/>
      <c r="I322" s="57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2:45" x14ac:dyDescent="0.2">
      <c r="B323" s="57"/>
      <c r="C323" s="57"/>
      <c r="D323" s="57"/>
      <c r="E323" s="57"/>
      <c r="F323" s="57"/>
      <c r="G323" s="57"/>
      <c r="H323" s="57"/>
      <c r="I323" s="57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2:45" x14ac:dyDescent="0.2">
      <c r="B324" s="57"/>
      <c r="C324" s="57"/>
      <c r="D324" s="57"/>
      <c r="E324" s="57"/>
      <c r="F324" s="57"/>
      <c r="G324" s="57"/>
      <c r="H324" s="57"/>
      <c r="I324" s="57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2:45" x14ac:dyDescent="0.2">
      <c r="B325" s="57"/>
      <c r="C325" s="57"/>
      <c r="D325" s="57"/>
      <c r="E325" s="57"/>
      <c r="F325" s="57"/>
      <c r="G325" s="57"/>
      <c r="H325" s="57"/>
      <c r="I325" s="57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2:45" x14ac:dyDescent="0.2">
      <c r="B326" s="57"/>
      <c r="C326" s="57"/>
      <c r="D326" s="57"/>
      <c r="E326" s="57"/>
      <c r="F326" s="57"/>
      <c r="G326" s="57"/>
      <c r="H326" s="57"/>
      <c r="I326" s="57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2:45" x14ac:dyDescent="0.2">
      <c r="B327" s="57"/>
      <c r="C327" s="57"/>
      <c r="D327" s="57"/>
      <c r="E327" s="57"/>
      <c r="F327" s="57"/>
      <c r="G327" s="57"/>
      <c r="H327" s="57"/>
      <c r="I327" s="57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</row>
    <row r="328" spans="2:45" x14ac:dyDescent="0.2">
      <c r="B328" s="57"/>
      <c r="C328" s="57"/>
      <c r="D328" s="57"/>
      <c r="E328" s="57"/>
      <c r="F328" s="57"/>
      <c r="G328" s="57"/>
      <c r="H328" s="57"/>
      <c r="I328" s="57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2:45" x14ac:dyDescent="0.2">
      <c r="B329" s="57"/>
      <c r="C329" s="57"/>
      <c r="D329" s="57"/>
      <c r="E329" s="57"/>
      <c r="F329" s="57"/>
      <c r="G329" s="57"/>
      <c r="H329" s="57"/>
      <c r="I329" s="57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</row>
    <row r="330" spans="2:45" x14ac:dyDescent="0.2">
      <c r="B330" s="57"/>
      <c r="C330" s="57"/>
      <c r="D330" s="57"/>
      <c r="E330" s="57"/>
      <c r="F330" s="57"/>
      <c r="G330" s="57"/>
      <c r="H330" s="57"/>
      <c r="I330" s="57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2:45" x14ac:dyDescent="0.2">
      <c r="B331" s="57"/>
      <c r="C331" s="57"/>
      <c r="D331" s="57"/>
      <c r="E331" s="57"/>
      <c r="F331" s="57"/>
      <c r="G331" s="57"/>
      <c r="H331" s="57"/>
      <c r="I331" s="57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2:45" x14ac:dyDescent="0.2">
      <c r="B332" s="57"/>
      <c r="C332" s="57"/>
      <c r="D332" s="57"/>
      <c r="E332" s="57"/>
      <c r="F332" s="57"/>
      <c r="G332" s="57"/>
      <c r="H332" s="57"/>
      <c r="I332" s="57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</row>
    <row r="333" spans="2:45" x14ac:dyDescent="0.2">
      <c r="B333" s="57"/>
      <c r="C333" s="57"/>
      <c r="D333" s="57"/>
      <c r="E333" s="57"/>
      <c r="F333" s="57"/>
      <c r="G333" s="57"/>
      <c r="H333" s="57"/>
      <c r="I333" s="57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</row>
    <row r="334" spans="2:45" x14ac:dyDescent="0.2">
      <c r="B334" s="57"/>
      <c r="C334" s="57"/>
      <c r="D334" s="57"/>
      <c r="E334" s="57"/>
      <c r="F334" s="57"/>
      <c r="G334" s="57"/>
      <c r="H334" s="57"/>
      <c r="I334" s="57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</row>
    <row r="335" spans="2:45" x14ac:dyDescent="0.2">
      <c r="B335" s="57"/>
      <c r="C335" s="57"/>
      <c r="D335" s="57"/>
      <c r="E335" s="57"/>
      <c r="F335" s="57"/>
      <c r="G335" s="57"/>
      <c r="H335" s="57"/>
      <c r="I335" s="57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</row>
    <row r="336" spans="2:45" x14ac:dyDescent="0.2">
      <c r="B336" s="57"/>
      <c r="C336" s="57"/>
      <c r="D336" s="57"/>
      <c r="E336" s="57"/>
      <c r="F336" s="57"/>
      <c r="G336" s="57"/>
      <c r="H336" s="57"/>
      <c r="I336" s="57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</row>
    <row r="337" spans="2:45" x14ac:dyDescent="0.2">
      <c r="B337" s="57"/>
      <c r="C337" s="57"/>
      <c r="D337" s="57"/>
      <c r="E337" s="57"/>
      <c r="F337" s="57"/>
      <c r="G337" s="57"/>
      <c r="H337" s="57"/>
      <c r="I337" s="57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</row>
    <row r="338" spans="2:45" x14ac:dyDescent="0.2">
      <c r="B338" s="57"/>
      <c r="C338" s="57"/>
      <c r="D338" s="57"/>
      <c r="E338" s="57"/>
      <c r="F338" s="57"/>
      <c r="G338" s="57"/>
      <c r="H338" s="57"/>
      <c r="I338" s="57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</row>
    <row r="339" spans="2:45" x14ac:dyDescent="0.2">
      <c r="B339" s="57"/>
      <c r="C339" s="57"/>
      <c r="D339" s="57"/>
      <c r="E339" s="57"/>
      <c r="F339" s="57"/>
      <c r="G339" s="57"/>
      <c r="H339" s="57"/>
      <c r="I339" s="57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</row>
    <row r="340" spans="2:45" x14ac:dyDescent="0.2">
      <c r="B340" s="57"/>
      <c r="C340" s="57"/>
      <c r="D340" s="57"/>
      <c r="E340" s="57"/>
      <c r="F340" s="57"/>
      <c r="G340" s="57"/>
      <c r="H340" s="57"/>
      <c r="I340" s="57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</row>
    <row r="341" spans="2:45" x14ac:dyDescent="0.2">
      <c r="B341" s="57"/>
      <c r="C341" s="57"/>
      <c r="D341" s="57"/>
      <c r="E341" s="57"/>
      <c r="F341" s="57"/>
      <c r="G341" s="57"/>
      <c r="H341" s="57"/>
      <c r="I341" s="57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</row>
    <row r="342" spans="2:45" x14ac:dyDescent="0.2">
      <c r="B342" s="57"/>
      <c r="C342" s="57"/>
      <c r="D342" s="57"/>
      <c r="E342" s="57"/>
      <c r="F342" s="57"/>
      <c r="G342" s="57"/>
      <c r="H342" s="57"/>
      <c r="I342" s="57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</row>
    <row r="343" spans="2:45" x14ac:dyDescent="0.2">
      <c r="B343" s="57"/>
      <c r="C343" s="57"/>
      <c r="D343" s="57"/>
      <c r="E343" s="57"/>
      <c r="F343" s="57"/>
      <c r="G343" s="57"/>
      <c r="H343" s="57"/>
      <c r="I343" s="57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</row>
    <row r="344" spans="2:45" x14ac:dyDescent="0.2">
      <c r="B344" s="57"/>
      <c r="C344" s="57"/>
      <c r="D344" s="57"/>
      <c r="E344" s="57"/>
      <c r="F344" s="57"/>
      <c r="G344" s="57"/>
      <c r="H344" s="57"/>
      <c r="I344" s="57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</row>
    <row r="345" spans="2:45" x14ac:dyDescent="0.2">
      <c r="B345" s="57"/>
      <c r="C345" s="57"/>
      <c r="D345" s="57"/>
      <c r="E345" s="57"/>
      <c r="F345" s="57"/>
      <c r="G345" s="57"/>
      <c r="H345" s="57"/>
      <c r="I345" s="57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2:45" x14ac:dyDescent="0.2">
      <c r="B346" s="57"/>
      <c r="C346" s="57"/>
      <c r="D346" s="57"/>
      <c r="E346" s="57"/>
      <c r="F346" s="57"/>
      <c r="G346" s="57"/>
      <c r="H346" s="57"/>
      <c r="I346" s="57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</row>
    <row r="347" spans="2:45" x14ac:dyDescent="0.2">
      <c r="B347" s="57"/>
      <c r="C347" s="57"/>
      <c r="D347" s="57"/>
      <c r="E347" s="57"/>
      <c r="F347" s="57"/>
      <c r="G347" s="57"/>
      <c r="H347" s="57"/>
      <c r="I347" s="57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</row>
    <row r="348" spans="2:45" x14ac:dyDescent="0.2">
      <c r="B348" s="57"/>
      <c r="C348" s="57"/>
      <c r="D348" s="57"/>
      <c r="E348" s="57"/>
      <c r="F348" s="57"/>
      <c r="G348" s="57"/>
      <c r="H348" s="57"/>
      <c r="I348" s="57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</row>
    <row r="349" spans="2:45" x14ac:dyDescent="0.2">
      <c r="B349" s="57"/>
      <c r="C349" s="57"/>
      <c r="D349" s="57"/>
      <c r="E349" s="57"/>
      <c r="F349" s="57"/>
      <c r="G349" s="57"/>
      <c r="H349" s="57"/>
      <c r="I349" s="57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</row>
    <row r="350" spans="2:45" x14ac:dyDescent="0.2">
      <c r="B350" s="57"/>
      <c r="C350" s="57"/>
      <c r="D350" s="57"/>
      <c r="E350" s="57"/>
      <c r="F350" s="57"/>
      <c r="G350" s="57"/>
      <c r="H350" s="57"/>
      <c r="I350" s="57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2:45" x14ac:dyDescent="0.2">
      <c r="B351" s="57"/>
      <c r="C351" s="57"/>
      <c r="D351" s="57"/>
      <c r="E351" s="57"/>
      <c r="F351" s="57"/>
      <c r="G351" s="57"/>
      <c r="H351" s="57"/>
      <c r="I351" s="57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2:45" x14ac:dyDescent="0.2">
      <c r="B352" s="57"/>
      <c r="C352" s="57"/>
      <c r="D352" s="57"/>
      <c r="E352" s="57"/>
      <c r="F352" s="57"/>
      <c r="G352" s="57"/>
      <c r="H352" s="57"/>
      <c r="I352" s="57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2:45" x14ac:dyDescent="0.2">
      <c r="B353" s="57"/>
      <c r="C353" s="57"/>
      <c r="D353" s="57"/>
      <c r="E353" s="57"/>
      <c r="F353" s="57"/>
      <c r="G353" s="57"/>
      <c r="H353" s="57"/>
      <c r="I353" s="57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</row>
    <row r="354" spans="2:45" x14ac:dyDescent="0.2">
      <c r="B354" s="57"/>
      <c r="C354" s="57"/>
      <c r="D354" s="57"/>
      <c r="E354" s="57"/>
      <c r="F354" s="57"/>
      <c r="G354" s="57"/>
      <c r="H354" s="57"/>
      <c r="I354" s="57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</row>
    <row r="355" spans="2:45" x14ac:dyDescent="0.2">
      <c r="B355" s="57"/>
      <c r="C355" s="57"/>
      <c r="D355" s="57"/>
      <c r="E355" s="57"/>
      <c r="F355" s="57"/>
      <c r="G355" s="57"/>
      <c r="H355" s="57"/>
      <c r="I355" s="57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</row>
    <row r="356" spans="2:45" x14ac:dyDescent="0.2">
      <c r="B356" s="57"/>
      <c r="C356" s="57"/>
      <c r="D356" s="57"/>
      <c r="E356" s="57"/>
      <c r="F356" s="57"/>
      <c r="G356" s="57"/>
      <c r="H356" s="57"/>
      <c r="I356" s="57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</row>
    <row r="357" spans="2:45" x14ac:dyDescent="0.2">
      <c r="B357" s="57"/>
      <c r="C357" s="57"/>
      <c r="D357" s="57"/>
      <c r="E357" s="57"/>
      <c r="F357" s="57"/>
      <c r="G357" s="57"/>
      <c r="H357" s="57"/>
      <c r="I357" s="57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</row>
    <row r="358" spans="2:45" x14ac:dyDescent="0.2">
      <c r="B358" s="57"/>
      <c r="C358" s="57"/>
      <c r="D358" s="57"/>
      <c r="E358" s="57"/>
      <c r="F358" s="57"/>
      <c r="G358" s="57"/>
      <c r="H358" s="57"/>
      <c r="I358" s="57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</row>
    <row r="359" spans="2:45" x14ac:dyDescent="0.2">
      <c r="B359" s="57"/>
      <c r="C359" s="57"/>
      <c r="D359" s="57"/>
      <c r="E359" s="57"/>
      <c r="F359" s="57"/>
      <c r="G359" s="57"/>
      <c r="H359" s="57"/>
      <c r="I359" s="57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</row>
    <row r="360" spans="2:45" x14ac:dyDescent="0.2">
      <c r="B360" s="57"/>
      <c r="C360" s="57"/>
      <c r="D360" s="57"/>
      <c r="E360" s="57"/>
      <c r="F360" s="57"/>
      <c r="G360" s="57"/>
      <c r="H360" s="57"/>
      <c r="I360" s="57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</row>
    <row r="361" spans="2:45" x14ac:dyDescent="0.2">
      <c r="B361" s="57"/>
      <c r="C361" s="57"/>
      <c r="D361" s="57"/>
      <c r="E361" s="57"/>
      <c r="F361" s="57"/>
      <c r="G361" s="57"/>
      <c r="H361" s="57"/>
      <c r="I361" s="57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</row>
    <row r="362" spans="2:45" x14ac:dyDescent="0.2">
      <c r="B362" s="57"/>
      <c r="C362" s="57"/>
      <c r="D362" s="57"/>
      <c r="E362" s="57"/>
      <c r="F362" s="57"/>
      <c r="G362" s="57"/>
      <c r="H362" s="57"/>
      <c r="I362" s="57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</row>
    <row r="363" spans="2:45" x14ac:dyDescent="0.2">
      <c r="B363" s="57"/>
      <c r="C363" s="57"/>
      <c r="D363" s="57"/>
      <c r="E363" s="57"/>
      <c r="F363" s="57"/>
      <c r="G363" s="57"/>
      <c r="H363" s="57"/>
      <c r="I363" s="57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2:45" x14ac:dyDescent="0.2">
      <c r="B364" s="57"/>
      <c r="C364" s="57"/>
      <c r="D364" s="57"/>
      <c r="E364" s="57"/>
      <c r="F364" s="57"/>
      <c r="G364" s="57"/>
      <c r="H364" s="57"/>
      <c r="I364" s="57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</row>
    <row r="365" spans="2:45" x14ac:dyDescent="0.2">
      <c r="B365" s="57"/>
      <c r="C365" s="57"/>
      <c r="D365" s="57"/>
      <c r="E365" s="57"/>
      <c r="F365" s="57"/>
      <c r="G365" s="57"/>
      <c r="H365" s="57"/>
      <c r="I365" s="57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</row>
    <row r="366" spans="2:45" x14ac:dyDescent="0.2">
      <c r="B366" s="57"/>
      <c r="C366" s="57"/>
      <c r="D366" s="57"/>
      <c r="E366" s="57"/>
      <c r="F366" s="57"/>
      <c r="G366" s="57"/>
      <c r="H366" s="57"/>
      <c r="I366" s="57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</row>
    <row r="367" spans="2:45" x14ac:dyDescent="0.2">
      <c r="B367" s="57"/>
      <c r="C367" s="57"/>
      <c r="D367" s="57"/>
      <c r="E367" s="57"/>
      <c r="F367" s="57"/>
      <c r="G367" s="57"/>
      <c r="H367" s="57"/>
      <c r="I367" s="57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</row>
    <row r="368" spans="2:45" x14ac:dyDescent="0.2">
      <c r="B368" s="57"/>
      <c r="C368" s="57"/>
      <c r="D368" s="57"/>
      <c r="E368" s="57"/>
      <c r="F368" s="57"/>
      <c r="G368" s="57"/>
      <c r="H368" s="57"/>
      <c r="I368" s="57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</row>
    <row r="369" spans="2:45" x14ac:dyDescent="0.2">
      <c r="B369" s="57"/>
      <c r="C369" s="57"/>
      <c r="D369" s="57"/>
      <c r="E369" s="57"/>
      <c r="F369" s="57"/>
      <c r="G369" s="57"/>
      <c r="H369" s="57"/>
      <c r="I369" s="57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</row>
    <row r="370" spans="2:45" x14ac:dyDescent="0.2">
      <c r="B370" s="57"/>
      <c r="C370" s="57"/>
      <c r="D370" s="57"/>
      <c r="E370" s="57"/>
      <c r="F370" s="57"/>
      <c r="G370" s="57"/>
      <c r="H370" s="57"/>
      <c r="I370" s="57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</row>
    <row r="371" spans="2:45" x14ac:dyDescent="0.2">
      <c r="B371" s="57"/>
      <c r="C371" s="57"/>
      <c r="D371" s="57"/>
      <c r="E371" s="57"/>
      <c r="F371" s="57"/>
      <c r="G371" s="57"/>
      <c r="H371" s="57"/>
      <c r="I371" s="57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</row>
    <row r="372" spans="2:45" x14ac:dyDescent="0.2">
      <c r="B372" s="57"/>
      <c r="C372" s="57"/>
      <c r="D372" s="57"/>
      <c r="E372" s="57"/>
      <c r="F372" s="57"/>
      <c r="G372" s="57"/>
      <c r="H372" s="57"/>
      <c r="I372" s="57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</row>
    <row r="373" spans="2:45" x14ac:dyDescent="0.2">
      <c r="B373" s="57"/>
      <c r="C373" s="57"/>
      <c r="D373" s="57"/>
      <c r="E373" s="57"/>
      <c r="F373" s="57"/>
      <c r="G373" s="57"/>
      <c r="H373" s="57"/>
      <c r="I373" s="57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</row>
    <row r="374" spans="2:45" x14ac:dyDescent="0.2">
      <c r="B374" s="57"/>
      <c r="C374" s="57"/>
      <c r="D374" s="57"/>
      <c r="E374" s="57"/>
      <c r="F374" s="57"/>
      <c r="G374" s="57"/>
      <c r="H374" s="57"/>
      <c r="I374" s="57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</row>
    <row r="375" spans="2:45" x14ac:dyDescent="0.2">
      <c r="B375" s="57"/>
      <c r="C375" s="57"/>
      <c r="D375" s="57"/>
      <c r="E375" s="57"/>
      <c r="F375" s="57"/>
      <c r="G375" s="57"/>
      <c r="H375" s="57"/>
      <c r="I375" s="57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</row>
    <row r="376" spans="2:45" x14ac:dyDescent="0.2">
      <c r="B376" s="57"/>
      <c r="C376" s="57"/>
      <c r="D376" s="57"/>
      <c r="E376" s="57"/>
      <c r="F376" s="57"/>
      <c r="G376" s="57"/>
      <c r="H376" s="57"/>
      <c r="I376" s="57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</row>
    <row r="377" spans="2:45" x14ac:dyDescent="0.2">
      <c r="B377" s="57"/>
      <c r="C377" s="57"/>
      <c r="D377" s="57"/>
      <c r="E377" s="57"/>
      <c r="F377" s="57"/>
      <c r="G377" s="57"/>
      <c r="H377" s="57"/>
      <c r="I377" s="57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</row>
    <row r="378" spans="2:45" x14ac:dyDescent="0.2">
      <c r="B378" s="57"/>
      <c r="C378" s="57"/>
      <c r="D378" s="57"/>
      <c r="E378" s="57"/>
      <c r="F378" s="57"/>
      <c r="G378" s="57"/>
      <c r="H378" s="57"/>
      <c r="I378" s="57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</row>
    <row r="379" spans="2:45" x14ac:dyDescent="0.2">
      <c r="B379" s="57"/>
      <c r="C379" s="57"/>
      <c r="D379" s="57"/>
      <c r="E379" s="57"/>
      <c r="F379" s="57"/>
      <c r="G379" s="57"/>
      <c r="H379" s="57"/>
      <c r="I379" s="57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2:45" x14ac:dyDescent="0.2">
      <c r="B380" s="57"/>
      <c r="C380" s="57"/>
      <c r="D380" s="57"/>
      <c r="E380" s="57"/>
      <c r="F380" s="57"/>
      <c r="G380" s="57"/>
      <c r="H380" s="57"/>
      <c r="I380" s="57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</row>
    <row r="381" spans="2:45" x14ac:dyDescent="0.2">
      <c r="B381" s="57"/>
      <c r="C381" s="57"/>
      <c r="D381" s="57"/>
      <c r="E381" s="57"/>
      <c r="F381" s="57"/>
      <c r="G381" s="57"/>
      <c r="H381" s="57"/>
      <c r="I381" s="57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2:45" x14ac:dyDescent="0.2">
      <c r="B382" s="57"/>
      <c r="C382" s="57"/>
      <c r="D382" s="57"/>
      <c r="E382" s="57"/>
      <c r="F382" s="57"/>
      <c r="G382" s="57"/>
      <c r="H382" s="57"/>
      <c r="I382" s="57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</row>
    <row r="383" spans="2:45" x14ac:dyDescent="0.2">
      <c r="B383" s="57"/>
      <c r="C383" s="57"/>
      <c r="D383" s="57"/>
      <c r="E383" s="57"/>
      <c r="F383" s="57"/>
      <c r="G383" s="57"/>
      <c r="H383" s="57"/>
      <c r="I383" s="57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2:45" x14ac:dyDescent="0.2">
      <c r="B384" s="57"/>
      <c r="C384" s="57"/>
      <c r="D384" s="57"/>
      <c r="E384" s="57"/>
      <c r="F384" s="57"/>
      <c r="G384" s="57"/>
      <c r="H384" s="57"/>
      <c r="I384" s="57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</row>
    <row r="385" spans="2:45" x14ac:dyDescent="0.2">
      <c r="B385" s="57"/>
      <c r="C385" s="57"/>
      <c r="D385" s="57"/>
      <c r="E385" s="57"/>
      <c r="F385" s="57"/>
      <c r="G385" s="57"/>
      <c r="H385" s="57"/>
      <c r="I385" s="57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2:45" x14ac:dyDescent="0.2">
      <c r="B386" s="57"/>
      <c r="C386" s="57"/>
      <c r="D386" s="57"/>
      <c r="E386" s="57"/>
      <c r="F386" s="57"/>
      <c r="G386" s="57"/>
      <c r="H386" s="57"/>
      <c r="I386" s="57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</row>
    <row r="387" spans="2:45" x14ac:dyDescent="0.2">
      <c r="B387" s="57"/>
      <c r="C387" s="57"/>
      <c r="D387" s="57"/>
      <c r="E387" s="57"/>
      <c r="F387" s="57"/>
      <c r="G387" s="57"/>
      <c r="H387" s="57"/>
      <c r="I387" s="57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</row>
    <row r="388" spans="2:45" x14ac:dyDescent="0.2">
      <c r="B388" s="57"/>
      <c r="C388" s="57"/>
      <c r="D388" s="57"/>
      <c r="E388" s="57"/>
      <c r="F388" s="57"/>
      <c r="G388" s="57"/>
      <c r="H388" s="57"/>
      <c r="I388" s="57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</row>
    <row r="389" spans="2:45" x14ac:dyDescent="0.2">
      <c r="B389" s="57"/>
      <c r="C389" s="57"/>
      <c r="D389" s="57"/>
      <c r="E389" s="57"/>
      <c r="F389" s="57"/>
      <c r="G389" s="57"/>
      <c r="H389" s="57"/>
      <c r="I389" s="57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</row>
    <row r="390" spans="2:45" x14ac:dyDescent="0.2">
      <c r="B390" s="57"/>
      <c r="C390" s="57"/>
      <c r="D390" s="57"/>
      <c r="E390" s="57"/>
      <c r="F390" s="57"/>
      <c r="G390" s="57"/>
      <c r="H390" s="57"/>
      <c r="I390" s="57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</row>
    <row r="391" spans="2:45" x14ac:dyDescent="0.2">
      <c r="B391" s="57"/>
      <c r="C391" s="57"/>
      <c r="D391" s="57"/>
      <c r="E391" s="57"/>
      <c r="F391" s="57"/>
      <c r="G391" s="57"/>
      <c r="H391" s="57"/>
      <c r="I391" s="57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</row>
    <row r="392" spans="2:45" x14ac:dyDescent="0.2">
      <c r="B392" s="57"/>
      <c r="C392" s="57"/>
      <c r="D392" s="57"/>
      <c r="E392" s="57"/>
      <c r="F392" s="57"/>
      <c r="G392" s="57"/>
      <c r="H392" s="57"/>
      <c r="I392" s="57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2:45" x14ac:dyDescent="0.2">
      <c r="B393" s="57"/>
      <c r="C393" s="57"/>
      <c r="D393" s="57"/>
      <c r="E393" s="57"/>
      <c r="F393" s="57"/>
      <c r="G393" s="57"/>
      <c r="H393" s="57"/>
      <c r="I393" s="57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</row>
    <row r="394" spans="2:45" x14ac:dyDescent="0.2">
      <c r="B394" s="57"/>
      <c r="C394" s="57"/>
      <c r="D394" s="57"/>
      <c r="E394" s="57"/>
      <c r="F394" s="57"/>
      <c r="G394" s="57"/>
      <c r="H394" s="57"/>
      <c r="I394" s="57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</row>
    <row r="395" spans="2:45" x14ac:dyDescent="0.2">
      <c r="B395" s="57"/>
      <c r="C395" s="57"/>
      <c r="D395" s="57"/>
      <c r="E395" s="57"/>
      <c r="F395" s="57"/>
      <c r="G395" s="57"/>
      <c r="H395" s="57"/>
      <c r="I395" s="57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</row>
    <row r="396" spans="2:45" x14ac:dyDescent="0.2">
      <c r="B396" s="57"/>
      <c r="C396" s="57"/>
      <c r="D396" s="57"/>
      <c r="E396" s="57"/>
      <c r="F396" s="57"/>
      <c r="G396" s="57"/>
      <c r="H396" s="57"/>
      <c r="I396" s="57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2:45" x14ac:dyDescent="0.2">
      <c r="B397" s="57"/>
      <c r="C397" s="57"/>
      <c r="D397" s="57"/>
      <c r="E397" s="57"/>
      <c r="F397" s="57"/>
      <c r="G397" s="57"/>
      <c r="H397" s="57"/>
      <c r="I397" s="57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</row>
    <row r="398" spans="2:45" x14ac:dyDescent="0.2">
      <c r="B398" s="57"/>
      <c r="C398" s="57"/>
      <c r="D398" s="57"/>
      <c r="E398" s="57"/>
      <c r="F398" s="57"/>
      <c r="G398" s="57"/>
      <c r="H398" s="57"/>
      <c r="I398" s="57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2:45" x14ac:dyDescent="0.2">
      <c r="B399" s="57"/>
      <c r="C399" s="57"/>
      <c r="D399" s="57"/>
      <c r="E399" s="57"/>
      <c r="F399" s="57"/>
      <c r="G399" s="57"/>
      <c r="H399" s="57"/>
      <c r="I399" s="57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</row>
    <row r="400" spans="2:45" x14ac:dyDescent="0.2">
      <c r="B400" s="57"/>
      <c r="C400" s="57"/>
      <c r="D400" s="57"/>
      <c r="E400" s="57"/>
      <c r="F400" s="57"/>
      <c r="G400" s="57"/>
      <c r="H400" s="57"/>
      <c r="I400" s="57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</row>
    <row r="401" spans="2:45" x14ac:dyDescent="0.2">
      <c r="B401" s="57"/>
      <c r="C401" s="57"/>
      <c r="D401" s="57"/>
      <c r="E401" s="57"/>
      <c r="F401" s="57"/>
      <c r="G401" s="57"/>
      <c r="H401" s="57"/>
      <c r="I401" s="57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</row>
    <row r="402" spans="2:45" x14ac:dyDescent="0.2">
      <c r="B402" s="57"/>
      <c r="C402" s="57"/>
      <c r="D402" s="57"/>
      <c r="E402" s="57"/>
      <c r="F402" s="57"/>
      <c r="G402" s="57"/>
      <c r="H402" s="57"/>
      <c r="I402" s="57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</row>
    <row r="403" spans="2:45" x14ac:dyDescent="0.2">
      <c r="B403" s="57"/>
      <c r="C403" s="57"/>
      <c r="D403" s="57"/>
      <c r="E403" s="57"/>
      <c r="F403" s="57"/>
      <c r="G403" s="57"/>
      <c r="H403" s="57"/>
      <c r="I403" s="57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</row>
    <row r="404" spans="2:45" x14ac:dyDescent="0.2">
      <c r="B404" s="57"/>
      <c r="C404" s="57"/>
      <c r="D404" s="57"/>
      <c r="E404" s="57"/>
      <c r="F404" s="57"/>
      <c r="G404" s="57"/>
      <c r="H404" s="57"/>
      <c r="I404" s="57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2:45" x14ac:dyDescent="0.2">
      <c r="B405" s="57"/>
      <c r="C405" s="57"/>
      <c r="D405" s="57"/>
      <c r="E405" s="57"/>
      <c r="F405" s="57"/>
      <c r="G405" s="57"/>
      <c r="H405" s="57"/>
      <c r="I405" s="57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</row>
    <row r="406" spans="2:45" x14ac:dyDescent="0.2">
      <c r="B406" s="57"/>
      <c r="C406" s="57"/>
      <c r="D406" s="57"/>
      <c r="E406" s="57"/>
      <c r="F406" s="57"/>
      <c r="G406" s="57"/>
      <c r="H406" s="57"/>
      <c r="I406" s="57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</row>
    <row r="407" spans="2:45" x14ac:dyDescent="0.2">
      <c r="B407" s="57"/>
      <c r="C407" s="57"/>
      <c r="D407" s="57"/>
      <c r="E407" s="57"/>
      <c r="F407" s="57"/>
      <c r="G407" s="57"/>
      <c r="H407" s="57"/>
      <c r="I407" s="57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</row>
    <row r="408" spans="2:45" x14ac:dyDescent="0.2">
      <c r="B408" s="57"/>
      <c r="C408" s="57"/>
      <c r="D408" s="57"/>
      <c r="E408" s="57"/>
      <c r="F408" s="57"/>
      <c r="G408" s="57"/>
      <c r="H408" s="57"/>
      <c r="I408" s="57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</row>
    <row r="409" spans="2:45" x14ac:dyDescent="0.2">
      <c r="B409" s="57"/>
      <c r="C409" s="57"/>
      <c r="D409" s="57"/>
      <c r="E409" s="57"/>
      <c r="F409" s="57"/>
      <c r="G409" s="57"/>
      <c r="H409" s="57"/>
      <c r="I409" s="57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</row>
    <row r="410" spans="2:45" x14ac:dyDescent="0.2">
      <c r="B410" s="57"/>
      <c r="C410" s="57"/>
      <c r="D410" s="57"/>
      <c r="E410" s="57"/>
      <c r="F410" s="57"/>
      <c r="G410" s="57"/>
      <c r="H410" s="57"/>
      <c r="I410" s="57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</row>
    <row r="411" spans="2:45" x14ac:dyDescent="0.2">
      <c r="B411" s="57"/>
      <c r="C411" s="57"/>
      <c r="D411" s="57"/>
      <c r="E411" s="57"/>
      <c r="F411" s="57"/>
      <c r="G411" s="57"/>
      <c r="H411" s="57"/>
      <c r="I411" s="57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2:45" x14ac:dyDescent="0.2">
      <c r="B412" s="57"/>
      <c r="C412" s="57"/>
      <c r="D412" s="57"/>
      <c r="E412" s="57"/>
      <c r="F412" s="57"/>
      <c r="G412" s="57"/>
      <c r="H412" s="57"/>
      <c r="I412" s="57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</row>
    <row r="413" spans="2:45" x14ac:dyDescent="0.2">
      <c r="B413" s="57"/>
      <c r="C413" s="57"/>
      <c r="D413" s="57"/>
      <c r="E413" s="57"/>
      <c r="F413" s="57"/>
      <c r="G413" s="57"/>
      <c r="H413" s="57"/>
      <c r="I413" s="57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2:45" x14ac:dyDescent="0.2">
      <c r="B414" s="57"/>
      <c r="C414" s="57"/>
      <c r="D414" s="57"/>
      <c r="E414" s="57"/>
      <c r="F414" s="57"/>
      <c r="G414" s="57"/>
      <c r="H414" s="57"/>
      <c r="I414" s="57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</row>
    <row r="415" spans="2:45" x14ac:dyDescent="0.2">
      <c r="B415" s="57"/>
      <c r="C415" s="57"/>
      <c r="D415" s="57"/>
      <c r="E415" s="57"/>
      <c r="F415" s="57"/>
      <c r="G415" s="57"/>
      <c r="H415" s="57"/>
      <c r="I415" s="57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</row>
    <row r="416" spans="2:45" x14ac:dyDescent="0.2">
      <c r="B416" s="57"/>
      <c r="C416" s="57"/>
      <c r="D416" s="57"/>
      <c r="E416" s="57"/>
      <c r="F416" s="57"/>
      <c r="G416" s="57"/>
      <c r="H416" s="57"/>
      <c r="I416" s="57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</row>
    <row r="417" spans="2:45" x14ac:dyDescent="0.2">
      <c r="B417" s="57"/>
      <c r="C417" s="57"/>
      <c r="D417" s="57"/>
      <c r="E417" s="57"/>
      <c r="F417" s="57"/>
      <c r="G417" s="57"/>
      <c r="H417" s="57"/>
      <c r="I417" s="57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</row>
    <row r="418" spans="2:45" x14ac:dyDescent="0.2">
      <c r="B418" s="57"/>
      <c r="C418" s="57"/>
      <c r="D418" s="57"/>
      <c r="E418" s="57"/>
      <c r="F418" s="57"/>
      <c r="G418" s="57"/>
      <c r="H418" s="57"/>
      <c r="I418" s="57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</row>
    <row r="419" spans="2:45" x14ac:dyDescent="0.2">
      <c r="B419" s="57"/>
      <c r="C419" s="57"/>
      <c r="D419" s="57"/>
      <c r="E419" s="57"/>
      <c r="F419" s="57"/>
      <c r="G419" s="57"/>
      <c r="H419" s="57"/>
      <c r="I419" s="57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</row>
    <row r="420" spans="2:45" x14ac:dyDescent="0.2">
      <c r="B420" s="57"/>
      <c r="C420" s="57"/>
      <c r="D420" s="57"/>
      <c r="E420" s="57"/>
      <c r="F420" s="57"/>
      <c r="G420" s="57"/>
      <c r="H420" s="57"/>
      <c r="I420" s="57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</row>
    <row r="421" spans="2:45" x14ac:dyDescent="0.2">
      <c r="B421" s="57"/>
      <c r="C421" s="57"/>
      <c r="D421" s="57"/>
      <c r="E421" s="57"/>
      <c r="F421" s="57"/>
      <c r="G421" s="57"/>
      <c r="H421" s="57"/>
      <c r="I421" s="57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</row>
    <row r="422" spans="2:45" x14ac:dyDescent="0.2">
      <c r="B422" s="57"/>
      <c r="C422" s="57"/>
      <c r="D422" s="57"/>
      <c r="E422" s="57"/>
      <c r="F422" s="57"/>
      <c r="G422" s="57"/>
      <c r="H422" s="57"/>
      <c r="I422" s="57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</row>
    <row r="423" spans="2:45" x14ac:dyDescent="0.2">
      <c r="B423" s="57"/>
      <c r="C423" s="57"/>
      <c r="D423" s="57"/>
      <c r="E423" s="57"/>
      <c r="F423" s="57"/>
      <c r="G423" s="57"/>
      <c r="H423" s="57"/>
      <c r="I423" s="57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</row>
    <row r="424" spans="2:45" x14ac:dyDescent="0.2">
      <c r="B424" s="57"/>
      <c r="C424" s="57"/>
      <c r="D424" s="57"/>
      <c r="E424" s="57"/>
      <c r="F424" s="57"/>
      <c r="G424" s="57"/>
      <c r="H424" s="57"/>
      <c r="I424" s="57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</row>
    <row r="425" spans="2:45" x14ac:dyDescent="0.2">
      <c r="B425" s="57"/>
      <c r="C425" s="57"/>
      <c r="D425" s="57"/>
      <c r="E425" s="57"/>
      <c r="F425" s="57"/>
      <c r="G425" s="57"/>
      <c r="H425" s="57"/>
      <c r="I425" s="57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2:45" x14ac:dyDescent="0.2">
      <c r="B426" s="57"/>
      <c r="C426" s="57"/>
      <c r="D426" s="57"/>
      <c r="E426" s="57"/>
      <c r="F426" s="57"/>
      <c r="G426" s="57"/>
      <c r="H426" s="57"/>
      <c r="I426" s="57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</row>
    <row r="427" spans="2:45" x14ac:dyDescent="0.2">
      <c r="B427" s="57"/>
      <c r="C427" s="57"/>
      <c r="D427" s="57"/>
      <c r="E427" s="57"/>
      <c r="F427" s="57"/>
      <c r="G427" s="57"/>
      <c r="H427" s="57"/>
      <c r="I427" s="57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</row>
    <row r="428" spans="2:45" x14ac:dyDescent="0.2">
      <c r="B428" s="57"/>
      <c r="C428" s="57"/>
      <c r="D428" s="57"/>
      <c r="E428" s="57"/>
      <c r="F428" s="57"/>
      <c r="G428" s="57"/>
      <c r="H428" s="57"/>
      <c r="I428" s="57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</row>
    <row r="429" spans="2:45" x14ac:dyDescent="0.2">
      <c r="B429" s="57"/>
      <c r="C429" s="57"/>
      <c r="D429" s="57"/>
      <c r="E429" s="57"/>
      <c r="F429" s="57"/>
      <c r="G429" s="57"/>
      <c r="H429" s="57"/>
      <c r="I429" s="57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</row>
    <row r="430" spans="2:45" x14ac:dyDescent="0.2">
      <c r="B430" s="57"/>
      <c r="C430" s="57"/>
      <c r="D430" s="57"/>
      <c r="E430" s="57"/>
      <c r="F430" s="57"/>
      <c r="G430" s="57"/>
      <c r="H430" s="57"/>
      <c r="I430" s="57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</row>
    <row r="431" spans="2:45" x14ac:dyDescent="0.2">
      <c r="B431" s="57"/>
      <c r="C431" s="57"/>
      <c r="D431" s="57"/>
      <c r="E431" s="57"/>
      <c r="F431" s="57"/>
      <c r="G431" s="57"/>
      <c r="H431" s="57"/>
      <c r="I431" s="57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</row>
    <row r="432" spans="2:45" x14ac:dyDescent="0.2">
      <c r="B432" s="57"/>
      <c r="C432" s="57"/>
      <c r="D432" s="57"/>
      <c r="E432" s="57"/>
      <c r="F432" s="57"/>
      <c r="G432" s="57"/>
      <c r="H432" s="57"/>
      <c r="I432" s="57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</row>
    <row r="433" spans="2:45" x14ac:dyDescent="0.2">
      <c r="B433" s="57"/>
      <c r="C433" s="57"/>
      <c r="D433" s="57"/>
      <c r="E433" s="57"/>
      <c r="F433" s="57"/>
      <c r="G433" s="57"/>
      <c r="H433" s="57"/>
      <c r="I433" s="57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</row>
    <row r="434" spans="2:45" x14ac:dyDescent="0.2">
      <c r="B434" s="57"/>
      <c r="C434" s="57"/>
      <c r="D434" s="57"/>
      <c r="E434" s="57"/>
      <c r="F434" s="57"/>
      <c r="G434" s="57"/>
      <c r="H434" s="57"/>
      <c r="I434" s="57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</row>
    <row r="435" spans="2:45" x14ac:dyDescent="0.2">
      <c r="B435" s="57"/>
      <c r="C435" s="57"/>
      <c r="D435" s="57"/>
      <c r="E435" s="57"/>
      <c r="F435" s="57"/>
      <c r="G435" s="57"/>
      <c r="H435" s="57"/>
      <c r="I435" s="57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</row>
    <row r="436" spans="2:45" x14ac:dyDescent="0.2">
      <c r="B436" s="57"/>
      <c r="C436" s="57"/>
      <c r="D436" s="57"/>
      <c r="E436" s="57"/>
      <c r="F436" s="57"/>
      <c r="G436" s="57"/>
      <c r="H436" s="57"/>
      <c r="I436" s="57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</row>
    <row r="437" spans="2:45" x14ac:dyDescent="0.2">
      <c r="B437" s="57"/>
      <c r="C437" s="57"/>
      <c r="D437" s="57"/>
      <c r="E437" s="57"/>
      <c r="F437" s="57"/>
      <c r="G437" s="57"/>
      <c r="H437" s="57"/>
      <c r="I437" s="57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</row>
    <row r="438" spans="2:45" x14ac:dyDescent="0.2">
      <c r="B438" s="57"/>
      <c r="C438" s="57"/>
      <c r="D438" s="57"/>
      <c r="E438" s="57"/>
      <c r="F438" s="57"/>
      <c r="G438" s="57"/>
      <c r="H438" s="57"/>
      <c r="I438" s="57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</row>
    <row r="439" spans="2:45" x14ac:dyDescent="0.2">
      <c r="B439" s="57"/>
      <c r="C439" s="57"/>
      <c r="D439" s="57"/>
      <c r="E439" s="57"/>
      <c r="F439" s="57"/>
      <c r="G439" s="57"/>
      <c r="H439" s="57"/>
      <c r="I439" s="57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</row>
    <row r="440" spans="2:45" x14ac:dyDescent="0.2">
      <c r="B440" s="57"/>
      <c r="C440" s="57"/>
      <c r="D440" s="57"/>
      <c r="E440" s="57"/>
      <c r="F440" s="57"/>
      <c r="G440" s="57"/>
      <c r="H440" s="57"/>
      <c r="I440" s="57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2:45" x14ac:dyDescent="0.2">
      <c r="B441" s="57"/>
      <c r="C441" s="57"/>
      <c r="D441" s="57"/>
      <c r="E441" s="57"/>
      <c r="F441" s="57"/>
      <c r="G441" s="57"/>
      <c r="H441" s="57"/>
      <c r="I441" s="57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</row>
    <row r="442" spans="2:45" x14ac:dyDescent="0.2">
      <c r="B442" s="57"/>
      <c r="C442" s="57"/>
      <c r="D442" s="57"/>
      <c r="E442" s="57"/>
      <c r="F442" s="57"/>
      <c r="G442" s="57"/>
      <c r="H442" s="57"/>
      <c r="I442" s="57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</row>
    <row r="443" spans="2:45" x14ac:dyDescent="0.2">
      <c r="B443" s="57"/>
      <c r="C443" s="57"/>
      <c r="D443" s="57"/>
      <c r="E443" s="57"/>
      <c r="F443" s="57"/>
      <c r="G443" s="57"/>
      <c r="H443" s="57"/>
      <c r="I443" s="57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</row>
    <row r="444" spans="2:45" x14ac:dyDescent="0.2">
      <c r="B444" s="57"/>
      <c r="C444" s="57"/>
      <c r="D444" s="57"/>
      <c r="E444" s="57"/>
      <c r="F444" s="57"/>
      <c r="G444" s="57"/>
      <c r="H444" s="57"/>
      <c r="I444" s="57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</row>
    <row r="445" spans="2:45" x14ac:dyDescent="0.2">
      <c r="B445" s="57"/>
      <c r="C445" s="57"/>
      <c r="D445" s="57"/>
      <c r="E445" s="57"/>
      <c r="F445" s="57"/>
      <c r="G445" s="57"/>
      <c r="H445" s="57"/>
      <c r="I445" s="57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</row>
    <row r="446" spans="2:45" x14ac:dyDescent="0.2">
      <c r="B446" s="57"/>
      <c r="C446" s="57"/>
      <c r="D446" s="57"/>
      <c r="E446" s="57"/>
      <c r="F446" s="57"/>
      <c r="G446" s="57"/>
      <c r="H446" s="57"/>
      <c r="I446" s="57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</row>
    <row r="447" spans="2:45" x14ac:dyDescent="0.2">
      <c r="B447" s="57"/>
      <c r="C447" s="57"/>
      <c r="D447" s="57"/>
      <c r="E447" s="57"/>
      <c r="F447" s="57"/>
      <c r="G447" s="57"/>
      <c r="H447" s="57"/>
      <c r="I447" s="57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</row>
    <row r="448" spans="2:45" x14ac:dyDescent="0.2">
      <c r="B448" s="57"/>
      <c r="C448" s="57"/>
      <c r="D448" s="57"/>
      <c r="E448" s="57"/>
      <c r="F448" s="57"/>
      <c r="G448" s="57"/>
      <c r="H448" s="57"/>
      <c r="I448" s="57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</row>
    <row r="449" spans="2:45" x14ac:dyDescent="0.2">
      <c r="B449" s="57"/>
      <c r="C449" s="57"/>
      <c r="D449" s="57"/>
      <c r="E449" s="57"/>
      <c r="F449" s="57"/>
      <c r="G449" s="57"/>
      <c r="H449" s="57"/>
      <c r="I449" s="57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</row>
    <row r="450" spans="2:45" x14ac:dyDescent="0.2">
      <c r="B450" s="57"/>
      <c r="C450" s="57"/>
      <c r="D450" s="57"/>
      <c r="E450" s="57"/>
      <c r="F450" s="57"/>
      <c r="G450" s="57"/>
      <c r="H450" s="57"/>
      <c r="I450" s="57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</row>
    <row r="451" spans="2:45" x14ac:dyDescent="0.2">
      <c r="B451" s="57"/>
      <c r="C451" s="57"/>
      <c r="D451" s="57"/>
      <c r="E451" s="57"/>
      <c r="F451" s="57"/>
      <c r="G451" s="57"/>
      <c r="H451" s="57"/>
      <c r="I451" s="57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</row>
    <row r="452" spans="2:45" x14ac:dyDescent="0.2">
      <c r="B452" s="57"/>
      <c r="C452" s="57"/>
      <c r="D452" s="57"/>
      <c r="E452" s="57"/>
      <c r="F452" s="57"/>
      <c r="G452" s="57"/>
      <c r="H452" s="57"/>
      <c r="I452" s="57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</row>
    <row r="453" spans="2:45" x14ac:dyDescent="0.2">
      <c r="B453" s="57"/>
      <c r="C453" s="57"/>
      <c r="D453" s="57"/>
      <c r="E453" s="57"/>
      <c r="F453" s="57"/>
      <c r="G453" s="57"/>
      <c r="H453" s="57"/>
      <c r="I453" s="57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</row>
    <row r="454" spans="2:45" x14ac:dyDescent="0.2">
      <c r="B454" s="57"/>
      <c r="C454" s="57"/>
      <c r="D454" s="57"/>
      <c r="E454" s="57"/>
      <c r="F454" s="57"/>
      <c r="G454" s="57"/>
      <c r="H454" s="57"/>
      <c r="I454" s="57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</row>
    <row r="455" spans="2:45" x14ac:dyDescent="0.2">
      <c r="B455" s="57"/>
      <c r="C455" s="57"/>
      <c r="D455" s="57"/>
      <c r="E455" s="57"/>
      <c r="F455" s="57"/>
      <c r="G455" s="57"/>
      <c r="H455" s="57"/>
      <c r="I455" s="57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</row>
    <row r="456" spans="2:45" x14ac:dyDescent="0.2">
      <c r="B456" s="57"/>
      <c r="C456" s="57"/>
      <c r="D456" s="57"/>
      <c r="E456" s="57"/>
      <c r="F456" s="57"/>
      <c r="G456" s="57"/>
      <c r="H456" s="57"/>
      <c r="I456" s="57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</row>
    <row r="457" spans="2:45" x14ac:dyDescent="0.2">
      <c r="B457" s="57"/>
      <c r="C457" s="57"/>
      <c r="D457" s="57"/>
      <c r="E457" s="57"/>
      <c r="F457" s="57"/>
      <c r="G457" s="57"/>
      <c r="H457" s="57"/>
      <c r="I457" s="57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</row>
    <row r="458" spans="2:45" x14ac:dyDescent="0.2">
      <c r="B458" s="57"/>
      <c r="C458" s="57"/>
      <c r="D458" s="57"/>
      <c r="E458" s="57"/>
      <c r="F458" s="57"/>
      <c r="G458" s="57"/>
      <c r="H458" s="57"/>
      <c r="I458" s="57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</row>
    <row r="459" spans="2:45" x14ac:dyDescent="0.2">
      <c r="B459" s="57"/>
      <c r="C459" s="57"/>
      <c r="D459" s="57"/>
      <c r="E459" s="57"/>
      <c r="F459" s="57"/>
      <c r="G459" s="57"/>
      <c r="H459" s="57"/>
      <c r="I459" s="57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</row>
    <row r="460" spans="2:45" x14ac:dyDescent="0.2">
      <c r="B460" s="57"/>
      <c r="C460" s="57"/>
      <c r="D460" s="57"/>
      <c r="E460" s="57"/>
      <c r="F460" s="57"/>
      <c r="G460" s="57"/>
      <c r="H460" s="57"/>
      <c r="I460" s="57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</row>
    <row r="461" spans="2:45" x14ac:dyDescent="0.2">
      <c r="B461" s="57"/>
      <c r="C461" s="57"/>
      <c r="D461" s="57"/>
      <c r="E461" s="57"/>
      <c r="F461" s="57"/>
      <c r="G461" s="57"/>
      <c r="H461" s="57"/>
      <c r="I461" s="57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</row>
    <row r="462" spans="2:45" x14ac:dyDescent="0.2">
      <c r="B462" s="57"/>
      <c r="C462" s="57"/>
      <c r="D462" s="57"/>
      <c r="E462" s="57"/>
      <c r="F462" s="57"/>
      <c r="G462" s="57"/>
      <c r="H462" s="57"/>
      <c r="I462" s="57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</row>
    <row r="463" spans="2:45" x14ac:dyDescent="0.2">
      <c r="B463" s="57"/>
      <c r="C463" s="57"/>
      <c r="D463" s="57"/>
      <c r="E463" s="57"/>
      <c r="F463" s="57"/>
      <c r="G463" s="57"/>
      <c r="H463" s="57"/>
      <c r="I463" s="57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</row>
    <row r="464" spans="2:45" x14ac:dyDescent="0.2">
      <c r="B464" s="57"/>
      <c r="C464" s="57"/>
      <c r="D464" s="57"/>
      <c r="E464" s="57"/>
      <c r="F464" s="57"/>
      <c r="G464" s="57"/>
      <c r="H464" s="57"/>
      <c r="I464" s="57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</row>
    <row r="465" spans="2:45" x14ac:dyDescent="0.2">
      <c r="B465" s="57"/>
      <c r="C465" s="57"/>
      <c r="D465" s="57"/>
      <c r="E465" s="57"/>
      <c r="F465" s="57"/>
      <c r="G465" s="57"/>
      <c r="H465" s="57"/>
      <c r="I465" s="57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</row>
    <row r="466" spans="2:45" x14ac:dyDescent="0.2">
      <c r="B466" s="57"/>
      <c r="C466" s="57"/>
      <c r="D466" s="57"/>
      <c r="E466" s="57"/>
      <c r="F466" s="57"/>
      <c r="G466" s="57"/>
      <c r="H466" s="57"/>
      <c r="I466" s="57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</row>
    <row r="467" spans="2:45" x14ac:dyDescent="0.2">
      <c r="B467" s="57"/>
      <c r="C467" s="57"/>
      <c r="D467" s="57"/>
      <c r="E467" s="57"/>
      <c r="F467" s="57"/>
      <c r="G467" s="57"/>
      <c r="H467" s="57"/>
      <c r="I467" s="57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</row>
    <row r="468" spans="2:45" x14ac:dyDescent="0.2">
      <c r="B468" s="57"/>
      <c r="C468" s="57"/>
      <c r="D468" s="57"/>
      <c r="E468" s="57"/>
      <c r="F468" s="57"/>
      <c r="G468" s="57"/>
      <c r="H468" s="57"/>
      <c r="I468" s="57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</row>
    <row r="469" spans="2:45" x14ac:dyDescent="0.2">
      <c r="B469" s="57"/>
      <c r="C469" s="57"/>
      <c r="D469" s="57"/>
      <c r="E469" s="57"/>
      <c r="F469" s="57"/>
      <c r="G469" s="57"/>
      <c r="H469" s="57"/>
      <c r="I469" s="57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</row>
    <row r="470" spans="2:45" x14ac:dyDescent="0.2">
      <c r="B470" s="57"/>
      <c r="C470" s="57"/>
      <c r="D470" s="57"/>
      <c r="E470" s="57"/>
      <c r="F470" s="57"/>
      <c r="G470" s="57"/>
      <c r="H470" s="57"/>
      <c r="I470" s="57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</row>
    <row r="471" spans="2:45" x14ac:dyDescent="0.2">
      <c r="B471" s="57"/>
      <c r="C471" s="57"/>
      <c r="D471" s="57"/>
      <c r="E471" s="57"/>
      <c r="F471" s="57"/>
      <c r="G471" s="57"/>
      <c r="H471" s="57"/>
      <c r="I471" s="57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</row>
    <row r="472" spans="2:45" x14ac:dyDescent="0.2">
      <c r="B472" s="57"/>
      <c r="C472" s="57"/>
      <c r="D472" s="57"/>
      <c r="E472" s="57"/>
      <c r="F472" s="57"/>
      <c r="G472" s="57"/>
      <c r="H472" s="57"/>
      <c r="I472" s="57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</row>
    <row r="473" spans="2:45" x14ac:dyDescent="0.2">
      <c r="B473" s="57"/>
      <c r="C473" s="57"/>
      <c r="D473" s="57"/>
      <c r="E473" s="57"/>
      <c r="F473" s="57"/>
      <c r="G473" s="57"/>
      <c r="H473" s="57"/>
      <c r="I473" s="57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</row>
    <row r="474" spans="2:45" x14ac:dyDescent="0.2">
      <c r="B474" s="57"/>
      <c r="C474" s="57"/>
      <c r="D474" s="57"/>
      <c r="E474" s="57"/>
      <c r="F474" s="57"/>
      <c r="G474" s="57"/>
      <c r="H474" s="57"/>
      <c r="I474" s="57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</row>
    <row r="475" spans="2:45" x14ac:dyDescent="0.2">
      <c r="B475" s="57"/>
      <c r="C475" s="57"/>
      <c r="D475" s="57"/>
      <c r="E475" s="57"/>
      <c r="F475" s="57"/>
      <c r="G475" s="57"/>
      <c r="H475" s="57"/>
      <c r="I475" s="57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</row>
    <row r="476" spans="2:45" x14ac:dyDescent="0.2">
      <c r="B476" s="57"/>
      <c r="C476" s="57"/>
      <c r="D476" s="57"/>
      <c r="E476" s="57"/>
      <c r="F476" s="57"/>
      <c r="G476" s="57"/>
      <c r="H476" s="57"/>
      <c r="I476" s="57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</row>
    <row r="477" spans="2:45" x14ac:dyDescent="0.2">
      <c r="B477" s="57"/>
      <c r="C477" s="57"/>
      <c r="D477" s="57"/>
      <c r="E477" s="57"/>
      <c r="F477" s="57"/>
      <c r="G477" s="57"/>
      <c r="H477" s="57"/>
      <c r="I477" s="57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</row>
    <row r="478" spans="2:45" x14ac:dyDescent="0.2">
      <c r="B478" s="57"/>
      <c r="C478" s="57"/>
      <c r="D478" s="57"/>
      <c r="E478" s="57"/>
      <c r="F478" s="57"/>
      <c r="G478" s="57"/>
      <c r="H478" s="57"/>
      <c r="I478" s="57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</row>
    <row r="479" spans="2:45" x14ac:dyDescent="0.2">
      <c r="B479" s="57"/>
      <c r="C479" s="57"/>
      <c r="D479" s="57"/>
      <c r="E479" s="57"/>
      <c r="F479" s="57"/>
      <c r="G479" s="57"/>
      <c r="H479" s="57"/>
      <c r="I479" s="57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</row>
    <row r="480" spans="2:45" x14ac:dyDescent="0.2">
      <c r="B480" s="57"/>
      <c r="C480" s="57"/>
      <c r="D480" s="57"/>
      <c r="E480" s="57"/>
      <c r="F480" s="57"/>
      <c r="G480" s="57"/>
      <c r="H480" s="57"/>
      <c r="I480" s="57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</row>
    <row r="481" spans="2:45" x14ac:dyDescent="0.2">
      <c r="B481" s="57"/>
      <c r="C481" s="57"/>
      <c r="D481" s="57"/>
      <c r="E481" s="57"/>
      <c r="F481" s="57"/>
      <c r="G481" s="57"/>
      <c r="H481" s="57"/>
      <c r="I481" s="57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</row>
    <row r="482" spans="2:45" x14ac:dyDescent="0.2">
      <c r="B482" s="57"/>
      <c r="C482" s="57"/>
      <c r="D482" s="57"/>
      <c r="E482" s="57"/>
      <c r="F482" s="57"/>
      <c r="G482" s="57"/>
      <c r="H482" s="57"/>
      <c r="I482" s="57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</row>
    <row r="483" spans="2:45" x14ac:dyDescent="0.2">
      <c r="B483" s="57"/>
      <c r="C483" s="57"/>
      <c r="D483" s="57"/>
      <c r="E483" s="57"/>
      <c r="F483" s="57"/>
      <c r="G483" s="57"/>
      <c r="H483" s="57"/>
      <c r="I483" s="57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</row>
    <row r="484" spans="2:45" x14ac:dyDescent="0.2">
      <c r="B484" s="57"/>
      <c r="C484" s="57"/>
      <c r="D484" s="57"/>
      <c r="E484" s="57"/>
      <c r="F484" s="57"/>
      <c r="G484" s="57"/>
      <c r="H484" s="57"/>
      <c r="I484" s="57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</row>
    <row r="485" spans="2:45" x14ac:dyDescent="0.2">
      <c r="B485" s="57"/>
      <c r="C485" s="57"/>
      <c r="D485" s="57"/>
      <c r="E485" s="57"/>
      <c r="F485" s="57"/>
      <c r="G485" s="57"/>
      <c r="H485" s="57"/>
      <c r="I485" s="57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</row>
    <row r="486" spans="2:45" x14ac:dyDescent="0.2">
      <c r="B486" s="57"/>
      <c r="C486" s="57"/>
      <c r="D486" s="57"/>
      <c r="E486" s="57"/>
      <c r="F486" s="57"/>
      <c r="G486" s="57"/>
      <c r="H486" s="57"/>
      <c r="I486" s="57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</row>
    <row r="487" spans="2:45" x14ac:dyDescent="0.2">
      <c r="B487" s="57"/>
      <c r="C487" s="57"/>
      <c r="D487" s="57"/>
      <c r="E487" s="57"/>
      <c r="F487" s="57"/>
      <c r="G487" s="57"/>
      <c r="H487" s="57"/>
      <c r="I487" s="57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</row>
    <row r="488" spans="2:45" x14ac:dyDescent="0.2">
      <c r="B488" s="57"/>
      <c r="C488" s="57"/>
      <c r="D488" s="57"/>
      <c r="E488" s="57"/>
      <c r="F488" s="57"/>
      <c r="G488" s="57"/>
      <c r="H488" s="57"/>
      <c r="I488" s="57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</row>
    <row r="489" spans="2:45" x14ac:dyDescent="0.2">
      <c r="B489" s="57"/>
      <c r="C489" s="57"/>
      <c r="D489" s="57"/>
      <c r="E489" s="57"/>
      <c r="F489" s="57"/>
      <c r="G489" s="57"/>
      <c r="H489" s="57"/>
      <c r="I489" s="57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</row>
    <row r="490" spans="2:45" x14ac:dyDescent="0.2">
      <c r="B490" s="57"/>
      <c r="C490" s="57"/>
      <c r="D490" s="57"/>
      <c r="E490" s="57"/>
      <c r="F490" s="57"/>
      <c r="G490" s="57"/>
      <c r="H490" s="57"/>
      <c r="I490" s="57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</row>
    <row r="491" spans="2:45" x14ac:dyDescent="0.2">
      <c r="B491" s="57"/>
      <c r="C491" s="57"/>
      <c r="D491" s="57"/>
      <c r="E491" s="57"/>
      <c r="F491" s="57"/>
      <c r="G491" s="57"/>
      <c r="H491" s="57"/>
      <c r="I491" s="57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</row>
    <row r="492" spans="2:45" x14ac:dyDescent="0.2">
      <c r="B492" s="57"/>
      <c r="C492" s="57"/>
      <c r="D492" s="57"/>
      <c r="E492" s="57"/>
      <c r="F492" s="57"/>
      <c r="G492" s="57"/>
      <c r="H492" s="57"/>
      <c r="I492" s="57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</row>
    <row r="493" spans="2:45" x14ac:dyDescent="0.2">
      <c r="B493" s="57"/>
      <c r="C493" s="57"/>
      <c r="D493" s="57"/>
      <c r="E493" s="57"/>
      <c r="F493" s="57"/>
      <c r="G493" s="57"/>
      <c r="H493" s="57"/>
      <c r="I493" s="57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</row>
    <row r="494" spans="2:45" x14ac:dyDescent="0.2">
      <c r="B494" s="57"/>
      <c r="C494" s="57"/>
      <c r="D494" s="57"/>
      <c r="E494" s="57"/>
      <c r="F494" s="57"/>
      <c r="G494" s="57"/>
      <c r="H494" s="57"/>
      <c r="I494" s="57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</row>
    <row r="495" spans="2:45" x14ac:dyDescent="0.2">
      <c r="B495" s="57"/>
      <c r="C495" s="57"/>
      <c r="D495" s="57"/>
      <c r="E495" s="57"/>
      <c r="F495" s="57"/>
      <c r="G495" s="57"/>
      <c r="H495" s="57"/>
      <c r="I495" s="57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</row>
    <row r="496" spans="2:45" x14ac:dyDescent="0.2">
      <c r="B496" s="57"/>
      <c r="C496" s="57"/>
      <c r="D496" s="57"/>
      <c r="E496" s="57"/>
      <c r="F496" s="57"/>
      <c r="G496" s="57"/>
      <c r="H496" s="57"/>
      <c r="I496" s="57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</row>
    <row r="497" spans="2:45" x14ac:dyDescent="0.2">
      <c r="B497" s="57"/>
      <c r="C497" s="57"/>
      <c r="D497" s="57"/>
      <c r="E497" s="57"/>
      <c r="F497" s="57"/>
      <c r="G497" s="57"/>
      <c r="H497" s="57"/>
      <c r="I497" s="57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</row>
    <row r="498" spans="2:45" x14ac:dyDescent="0.2">
      <c r="B498" s="57"/>
      <c r="C498" s="57"/>
      <c r="D498" s="57"/>
      <c r="E498" s="57"/>
      <c r="F498" s="57"/>
      <c r="G498" s="57"/>
      <c r="H498" s="57"/>
      <c r="I498" s="57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</row>
    <row r="499" spans="2:45" x14ac:dyDescent="0.2">
      <c r="B499" s="57"/>
      <c r="C499" s="57"/>
      <c r="D499" s="57"/>
      <c r="E499" s="57"/>
      <c r="F499" s="57"/>
      <c r="G499" s="57"/>
      <c r="H499" s="57"/>
      <c r="I499" s="57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</row>
    <row r="500" spans="2:45" x14ac:dyDescent="0.2">
      <c r="B500" s="57"/>
      <c r="C500" s="57"/>
      <c r="D500" s="57"/>
      <c r="E500" s="57"/>
      <c r="F500" s="57"/>
      <c r="G500" s="57"/>
      <c r="H500" s="57"/>
      <c r="I500" s="57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2:45" x14ac:dyDescent="0.2">
      <c r="B501" s="57"/>
      <c r="C501" s="57"/>
      <c r="D501" s="57"/>
      <c r="E501" s="57"/>
      <c r="F501" s="57"/>
      <c r="G501" s="57"/>
      <c r="H501" s="57"/>
      <c r="I501" s="57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</row>
    <row r="502" spans="2:45" x14ac:dyDescent="0.2">
      <c r="B502" s="57"/>
      <c r="C502" s="57"/>
      <c r="D502" s="57"/>
      <c r="E502" s="57"/>
      <c r="F502" s="57"/>
      <c r="G502" s="57"/>
      <c r="H502" s="57"/>
      <c r="I502" s="57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</row>
    <row r="503" spans="2:45" x14ac:dyDescent="0.2">
      <c r="B503" s="57"/>
      <c r="C503" s="57"/>
      <c r="D503" s="57"/>
      <c r="E503" s="57"/>
      <c r="F503" s="57"/>
      <c r="G503" s="57"/>
      <c r="H503" s="57"/>
      <c r="I503" s="57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</row>
    <row r="504" spans="2:45" x14ac:dyDescent="0.2">
      <c r="B504" s="57"/>
      <c r="C504" s="57"/>
      <c r="D504" s="57"/>
      <c r="E504" s="57"/>
      <c r="F504" s="57"/>
      <c r="G504" s="57"/>
      <c r="H504" s="57"/>
      <c r="I504" s="57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</row>
    <row r="505" spans="2:45" x14ac:dyDescent="0.2">
      <c r="B505" s="57"/>
      <c r="C505" s="57"/>
      <c r="D505" s="57"/>
      <c r="E505" s="57"/>
      <c r="F505" s="57"/>
      <c r="G505" s="57"/>
      <c r="H505" s="57"/>
      <c r="I505" s="57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</row>
    <row r="506" spans="2:45" x14ac:dyDescent="0.2">
      <c r="B506" s="57"/>
      <c r="C506" s="57"/>
      <c r="D506" s="57"/>
      <c r="E506" s="57"/>
      <c r="F506" s="57"/>
      <c r="G506" s="57"/>
      <c r="H506" s="57"/>
      <c r="I506" s="57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</row>
    <row r="507" spans="2:45" x14ac:dyDescent="0.2">
      <c r="B507" s="57"/>
      <c r="C507" s="57"/>
      <c r="D507" s="57"/>
      <c r="E507" s="57"/>
      <c r="F507" s="57"/>
      <c r="G507" s="57"/>
      <c r="H507" s="57"/>
      <c r="I507" s="57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</row>
    <row r="508" spans="2:45" x14ac:dyDescent="0.2">
      <c r="B508" s="57"/>
      <c r="C508" s="57"/>
      <c r="D508" s="57"/>
      <c r="E508" s="57"/>
      <c r="F508" s="57"/>
      <c r="G508" s="57"/>
      <c r="H508" s="57"/>
      <c r="I508" s="57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</row>
    <row r="509" spans="2:45" x14ac:dyDescent="0.2">
      <c r="B509" s="57"/>
      <c r="C509" s="57"/>
      <c r="D509" s="57"/>
      <c r="E509" s="57"/>
      <c r="F509" s="57"/>
      <c r="G509" s="57"/>
      <c r="H509" s="57"/>
      <c r="I509" s="57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</row>
    <row r="510" spans="2:45" x14ac:dyDescent="0.2">
      <c r="B510" s="57"/>
      <c r="C510" s="57"/>
      <c r="D510" s="57"/>
      <c r="E510" s="57"/>
      <c r="F510" s="57"/>
      <c r="G510" s="57"/>
      <c r="H510" s="57"/>
      <c r="I510" s="57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</row>
    <row r="511" spans="2:45" x14ac:dyDescent="0.2">
      <c r="B511" s="57"/>
      <c r="C511" s="57"/>
      <c r="D511" s="57"/>
      <c r="E511" s="57"/>
      <c r="F511" s="57"/>
      <c r="G511" s="57"/>
      <c r="H511" s="57"/>
      <c r="I511" s="57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</row>
    <row r="512" spans="2:45" x14ac:dyDescent="0.2">
      <c r="B512" s="57"/>
      <c r="C512" s="57"/>
      <c r="D512" s="57"/>
      <c r="E512" s="57"/>
      <c r="F512" s="57"/>
      <c r="G512" s="57"/>
      <c r="H512" s="57"/>
      <c r="I512" s="57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</row>
    <row r="513" spans="2:45" x14ac:dyDescent="0.2">
      <c r="B513" s="57"/>
      <c r="C513" s="57"/>
      <c r="D513" s="57"/>
      <c r="E513" s="57"/>
      <c r="F513" s="57"/>
      <c r="G513" s="57"/>
      <c r="H513" s="57"/>
      <c r="I513" s="57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</row>
    <row r="514" spans="2:45" x14ac:dyDescent="0.2">
      <c r="B514" s="57"/>
      <c r="C514" s="57"/>
      <c r="D514" s="57"/>
      <c r="E514" s="57"/>
      <c r="F514" s="57"/>
      <c r="G514" s="57"/>
      <c r="H514" s="57"/>
      <c r="I514" s="57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</row>
    <row r="515" spans="2:45" x14ac:dyDescent="0.2">
      <c r="B515" s="57"/>
      <c r="C515" s="57"/>
      <c r="D515" s="57"/>
      <c r="E515" s="57"/>
      <c r="F515" s="57"/>
      <c r="G515" s="57"/>
      <c r="H515" s="57"/>
      <c r="I515" s="57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</row>
    <row r="516" spans="2:45" x14ac:dyDescent="0.2">
      <c r="B516" s="57"/>
      <c r="C516" s="57"/>
      <c r="D516" s="57"/>
      <c r="E516" s="57"/>
      <c r="F516" s="57"/>
      <c r="G516" s="57"/>
      <c r="H516" s="57"/>
      <c r="I516" s="57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</row>
    <row r="517" spans="2:45" x14ac:dyDescent="0.2">
      <c r="B517" s="57"/>
      <c r="C517" s="57"/>
      <c r="D517" s="57"/>
      <c r="E517" s="57"/>
      <c r="F517" s="57"/>
      <c r="G517" s="57"/>
      <c r="H517" s="57"/>
      <c r="I517" s="57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</row>
    <row r="518" spans="2:45" x14ac:dyDescent="0.2">
      <c r="B518" s="57"/>
      <c r="C518" s="57"/>
      <c r="D518" s="57"/>
      <c r="E518" s="57"/>
      <c r="F518" s="57"/>
      <c r="G518" s="57"/>
      <c r="H518" s="57"/>
      <c r="I518" s="57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</row>
    <row r="519" spans="2:45" x14ac:dyDescent="0.2">
      <c r="B519" s="57"/>
      <c r="C519" s="57"/>
      <c r="D519" s="57"/>
      <c r="E519" s="57"/>
      <c r="F519" s="57"/>
      <c r="G519" s="57"/>
      <c r="H519" s="57"/>
      <c r="I519" s="57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</row>
    <row r="520" spans="2:45" x14ac:dyDescent="0.2">
      <c r="B520" s="57"/>
      <c r="C520" s="57"/>
      <c r="D520" s="57"/>
      <c r="E520" s="57"/>
      <c r="F520" s="57"/>
      <c r="G520" s="57"/>
      <c r="H520" s="57"/>
      <c r="I520" s="57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</row>
    <row r="521" spans="2:45" x14ac:dyDescent="0.2">
      <c r="B521" s="57"/>
      <c r="C521" s="57"/>
      <c r="D521" s="57"/>
      <c r="E521" s="57"/>
      <c r="F521" s="57"/>
      <c r="G521" s="57"/>
      <c r="H521" s="57"/>
      <c r="I521" s="57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</row>
    <row r="522" spans="2:45" x14ac:dyDescent="0.2">
      <c r="B522" s="57"/>
      <c r="C522" s="57"/>
      <c r="D522" s="57"/>
      <c r="E522" s="57"/>
      <c r="F522" s="57"/>
      <c r="G522" s="57"/>
      <c r="H522" s="57"/>
      <c r="I522" s="57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</row>
    <row r="523" spans="2:45" x14ac:dyDescent="0.2">
      <c r="B523" s="57"/>
      <c r="C523" s="57"/>
      <c r="D523" s="57"/>
      <c r="E523" s="57"/>
      <c r="F523" s="57"/>
      <c r="G523" s="57"/>
      <c r="H523" s="57"/>
      <c r="I523" s="57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</row>
    <row r="524" spans="2:45" x14ac:dyDescent="0.2">
      <c r="B524" s="57"/>
      <c r="C524" s="57"/>
      <c r="D524" s="57"/>
      <c r="E524" s="57"/>
      <c r="F524" s="57"/>
      <c r="G524" s="57"/>
      <c r="H524" s="57"/>
      <c r="I524" s="57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</row>
    <row r="525" spans="2:45" x14ac:dyDescent="0.2">
      <c r="B525" s="57"/>
      <c r="C525" s="57"/>
      <c r="D525" s="57"/>
      <c r="E525" s="57"/>
      <c r="F525" s="57"/>
      <c r="G525" s="57"/>
      <c r="H525" s="57"/>
      <c r="I525" s="57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2:45" x14ac:dyDescent="0.2">
      <c r="B526" s="57"/>
      <c r="C526" s="57"/>
      <c r="D526" s="57"/>
      <c r="E526" s="57"/>
      <c r="F526" s="57"/>
      <c r="G526" s="57"/>
      <c r="H526" s="57"/>
      <c r="I526" s="57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</row>
    <row r="527" spans="2:45" x14ac:dyDescent="0.2">
      <c r="B527" s="57"/>
      <c r="C527" s="57"/>
      <c r="D527" s="57"/>
      <c r="E527" s="57"/>
      <c r="F527" s="57"/>
      <c r="G527" s="57"/>
      <c r="H527" s="57"/>
      <c r="I527" s="57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</row>
    <row r="528" spans="2:45" x14ac:dyDescent="0.2">
      <c r="B528" s="57"/>
      <c r="C528" s="57"/>
      <c r="D528" s="57"/>
      <c r="E528" s="57"/>
      <c r="F528" s="57"/>
      <c r="G528" s="57"/>
      <c r="H528" s="57"/>
      <c r="I528" s="57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2:45" x14ac:dyDescent="0.2">
      <c r="B529" s="57"/>
      <c r="C529" s="57"/>
      <c r="D529" s="57"/>
      <c r="E529" s="57"/>
      <c r="F529" s="57"/>
      <c r="G529" s="57"/>
      <c r="H529" s="57"/>
      <c r="I529" s="57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</row>
    <row r="530" spans="2:45" x14ac:dyDescent="0.2">
      <c r="B530" s="57"/>
      <c r="C530" s="57"/>
      <c r="D530" s="57"/>
      <c r="E530" s="57"/>
      <c r="F530" s="57"/>
      <c r="G530" s="57"/>
      <c r="H530" s="57"/>
      <c r="I530" s="57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</row>
    <row r="531" spans="2:45" x14ac:dyDescent="0.2">
      <c r="B531" s="57"/>
      <c r="C531" s="57"/>
      <c r="D531" s="57"/>
      <c r="E531" s="57"/>
      <c r="F531" s="57"/>
      <c r="G531" s="57"/>
      <c r="H531" s="57"/>
      <c r="I531" s="57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</row>
    <row r="532" spans="2:45" x14ac:dyDescent="0.2">
      <c r="B532" s="57"/>
      <c r="C532" s="57"/>
      <c r="D532" s="57"/>
      <c r="E532" s="57"/>
      <c r="F532" s="57"/>
      <c r="G532" s="57"/>
      <c r="H532" s="57"/>
      <c r="I532" s="57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2:45" x14ac:dyDescent="0.2">
      <c r="B533" s="57"/>
      <c r="C533" s="57"/>
      <c r="D533" s="57"/>
      <c r="E533" s="57"/>
      <c r="F533" s="57"/>
      <c r="G533" s="57"/>
      <c r="H533" s="57"/>
      <c r="I533" s="57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</row>
    <row r="534" spans="2:45" x14ac:dyDescent="0.2">
      <c r="B534" s="57"/>
      <c r="C534" s="57"/>
      <c r="D534" s="57"/>
      <c r="E534" s="57"/>
      <c r="F534" s="57"/>
      <c r="G534" s="57"/>
      <c r="H534" s="57"/>
      <c r="I534" s="57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</row>
    <row r="535" spans="2:45" x14ac:dyDescent="0.2">
      <c r="B535" s="57"/>
      <c r="C535" s="57"/>
      <c r="D535" s="57"/>
      <c r="E535" s="57"/>
      <c r="F535" s="57"/>
      <c r="G535" s="57"/>
      <c r="H535" s="57"/>
      <c r="I535" s="57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</row>
    <row r="536" spans="2:45" x14ac:dyDescent="0.2">
      <c r="B536" s="57"/>
      <c r="C536" s="57"/>
      <c r="D536" s="57"/>
      <c r="E536" s="57"/>
      <c r="F536" s="57"/>
      <c r="G536" s="57"/>
      <c r="H536" s="57"/>
      <c r="I536" s="57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</row>
    <row r="537" spans="2:45" x14ac:dyDescent="0.2">
      <c r="B537" s="57"/>
      <c r="C537" s="57"/>
      <c r="D537" s="57"/>
      <c r="E537" s="57"/>
      <c r="F537" s="57"/>
      <c r="G537" s="57"/>
      <c r="H537" s="57"/>
      <c r="I537" s="57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</row>
    <row r="538" spans="2:45" x14ac:dyDescent="0.2">
      <c r="B538" s="57"/>
      <c r="C538" s="57"/>
      <c r="D538" s="57"/>
      <c r="E538" s="57"/>
      <c r="F538" s="57"/>
      <c r="G538" s="57"/>
      <c r="H538" s="57"/>
      <c r="I538" s="57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</row>
    <row r="539" spans="2:45" x14ac:dyDescent="0.2">
      <c r="B539" s="57"/>
      <c r="C539" s="57"/>
      <c r="D539" s="57"/>
      <c r="E539" s="57"/>
      <c r="F539" s="57"/>
      <c r="G539" s="57"/>
      <c r="H539" s="57"/>
      <c r="I539" s="57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</row>
    <row r="540" spans="2:45" x14ac:dyDescent="0.2">
      <c r="B540" s="57"/>
      <c r="C540" s="57"/>
      <c r="D540" s="57"/>
      <c r="E540" s="57"/>
      <c r="F540" s="57"/>
      <c r="G540" s="57"/>
      <c r="H540" s="57"/>
      <c r="I540" s="57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2:45" x14ac:dyDescent="0.2">
      <c r="B541" s="57"/>
      <c r="C541" s="57"/>
      <c r="D541" s="57"/>
      <c r="E541" s="57"/>
      <c r="F541" s="57"/>
      <c r="G541" s="57"/>
      <c r="H541" s="57"/>
      <c r="I541" s="57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</row>
    <row r="542" spans="2:45" x14ac:dyDescent="0.2">
      <c r="B542" s="57"/>
      <c r="C542" s="57"/>
      <c r="D542" s="57"/>
      <c r="E542" s="57"/>
      <c r="F542" s="57"/>
      <c r="G542" s="57"/>
      <c r="H542" s="57"/>
      <c r="I542" s="57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</row>
    <row r="543" spans="2:45" x14ac:dyDescent="0.2">
      <c r="B543" s="57"/>
      <c r="C543" s="57"/>
      <c r="D543" s="57"/>
      <c r="E543" s="57"/>
      <c r="F543" s="57"/>
      <c r="G543" s="57"/>
      <c r="H543" s="57"/>
      <c r="I543" s="57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</row>
    <row r="544" spans="2:45" x14ac:dyDescent="0.2">
      <c r="B544" s="57"/>
      <c r="C544" s="57"/>
      <c r="D544" s="57"/>
      <c r="E544" s="57"/>
      <c r="F544" s="57"/>
      <c r="G544" s="57"/>
      <c r="H544" s="57"/>
      <c r="I544" s="57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</row>
    <row r="545" spans="2:45" x14ac:dyDescent="0.2">
      <c r="B545" s="57"/>
      <c r="C545" s="57"/>
      <c r="D545" s="57"/>
      <c r="E545" s="57"/>
      <c r="F545" s="57"/>
      <c r="G545" s="57"/>
      <c r="H545" s="57"/>
      <c r="I545" s="57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</row>
    <row r="546" spans="2:45" x14ac:dyDescent="0.2">
      <c r="B546" s="57"/>
      <c r="C546" s="57"/>
      <c r="D546" s="57"/>
      <c r="E546" s="57"/>
      <c r="F546" s="57"/>
      <c r="G546" s="57"/>
      <c r="H546" s="57"/>
      <c r="I546" s="57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</row>
    <row r="547" spans="2:45" x14ac:dyDescent="0.2">
      <c r="B547" s="57"/>
      <c r="C547" s="57"/>
      <c r="D547" s="57"/>
      <c r="E547" s="57"/>
      <c r="F547" s="57"/>
      <c r="G547" s="57"/>
      <c r="H547" s="57"/>
      <c r="I547" s="57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</row>
    <row r="548" spans="2:45" x14ac:dyDescent="0.2">
      <c r="B548" s="57"/>
      <c r="C548" s="57"/>
      <c r="D548" s="57"/>
      <c r="E548" s="57"/>
      <c r="F548" s="57"/>
      <c r="G548" s="57"/>
      <c r="H548" s="57"/>
      <c r="I548" s="57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</row>
    <row r="549" spans="2:45" x14ac:dyDescent="0.2">
      <c r="B549" s="57"/>
      <c r="C549" s="57"/>
      <c r="D549" s="57"/>
      <c r="E549" s="57"/>
      <c r="F549" s="57"/>
      <c r="G549" s="57"/>
      <c r="H549" s="57"/>
      <c r="I549" s="57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</row>
    <row r="550" spans="2:45" x14ac:dyDescent="0.2">
      <c r="B550" s="57"/>
      <c r="C550" s="57"/>
      <c r="D550" s="57"/>
      <c r="E550" s="57"/>
      <c r="F550" s="57"/>
      <c r="G550" s="57"/>
      <c r="H550" s="57"/>
      <c r="I550" s="57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</row>
    <row r="551" spans="2:45" x14ac:dyDescent="0.2">
      <c r="B551" s="57"/>
      <c r="C551" s="57"/>
      <c r="D551" s="57"/>
      <c r="E551" s="57"/>
      <c r="F551" s="57"/>
      <c r="G551" s="57"/>
      <c r="H551" s="57"/>
      <c r="I551" s="57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</row>
    <row r="552" spans="2:45" x14ac:dyDescent="0.2">
      <c r="B552" s="57"/>
      <c r="C552" s="57"/>
      <c r="D552" s="57"/>
      <c r="E552" s="57"/>
      <c r="F552" s="57"/>
      <c r="G552" s="57"/>
      <c r="H552" s="57"/>
      <c r="I552" s="57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</row>
    <row r="553" spans="2:45" x14ac:dyDescent="0.2">
      <c r="B553" s="57"/>
      <c r="C553" s="57"/>
      <c r="D553" s="57"/>
      <c r="E553" s="57"/>
      <c r="F553" s="57"/>
      <c r="G553" s="57"/>
      <c r="H553" s="57"/>
      <c r="I553" s="57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</row>
    <row r="554" spans="2:45" x14ac:dyDescent="0.2">
      <c r="B554" s="57"/>
      <c r="C554" s="57"/>
      <c r="D554" s="57"/>
      <c r="E554" s="57"/>
      <c r="F554" s="57"/>
      <c r="G554" s="57"/>
      <c r="H554" s="57"/>
      <c r="I554" s="57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</row>
    <row r="555" spans="2:45" x14ac:dyDescent="0.2">
      <c r="B555" s="57"/>
      <c r="C555" s="57"/>
      <c r="D555" s="57"/>
      <c r="E555" s="57"/>
      <c r="F555" s="57"/>
      <c r="G555" s="57"/>
      <c r="H555" s="57"/>
      <c r="I555" s="57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</row>
    <row r="556" spans="2:45" x14ac:dyDescent="0.2">
      <c r="B556" s="57"/>
      <c r="C556" s="57"/>
      <c r="D556" s="57"/>
      <c r="E556" s="57"/>
      <c r="F556" s="57"/>
      <c r="G556" s="57"/>
      <c r="H556" s="57"/>
      <c r="I556" s="57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</row>
    <row r="557" spans="2:45" x14ac:dyDescent="0.2">
      <c r="B557" s="57"/>
      <c r="C557" s="57"/>
      <c r="D557" s="57"/>
      <c r="E557" s="57"/>
      <c r="F557" s="57"/>
      <c r="G557" s="57"/>
      <c r="H557" s="57"/>
      <c r="I557" s="57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</row>
    <row r="558" spans="2:45" x14ac:dyDescent="0.2">
      <c r="B558" s="57"/>
      <c r="C558" s="57"/>
      <c r="D558" s="57"/>
      <c r="E558" s="57"/>
      <c r="F558" s="57"/>
      <c r="G558" s="57"/>
      <c r="H558" s="57"/>
      <c r="I558" s="57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</row>
    <row r="559" spans="2:45" x14ac:dyDescent="0.2">
      <c r="B559" s="57"/>
      <c r="C559" s="57"/>
      <c r="D559" s="57"/>
      <c r="E559" s="57"/>
      <c r="F559" s="57"/>
      <c r="G559" s="57"/>
      <c r="H559" s="57"/>
      <c r="I559" s="57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</row>
    <row r="560" spans="2:45" x14ac:dyDescent="0.2">
      <c r="B560" s="57"/>
      <c r="C560" s="57"/>
      <c r="D560" s="57"/>
      <c r="E560" s="57"/>
      <c r="F560" s="57"/>
      <c r="G560" s="57"/>
      <c r="H560" s="57"/>
      <c r="I560" s="57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</row>
    <row r="561" spans="2:45" x14ac:dyDescent="0.2">
      <c r="B561" s="57"/>
      <c r="C561" s="57"/>
      <c r="D561" s="57"/>
      <c r="E561" s="57"/>
      <c r="F561" s="57"/>
      <c r="G561" s="57"/>
      <c r="H561" s="57"/>
      <c r="I561" s="57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</row>
    <row r="562" spans="2:45" x14ac:dyDescent="0.2">
      <c r="B562" s="57"/>
      <c r="C562" s="57"/>
      <c r="D562" s="57"/>
      <c r="E562" s="57"/>
      <c r="F562" s="57"/>
      <c r="G562" s="57"/>
      <c r="H562" s="57"/>
      <c r="I562" s="57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</row>
    <row r="563" spans="2:45" x14ac:dyDescent="0.2">
      <c r="B563" s="57"/>
      <c r="C563" s="57"/>
      <c r="D563" s="57"/>
      <c r="E563" s="57"/>
      <c r="F563" s="57"/>
      <c r="G563" s="57"/>
      <c r="H563" s="57"/>
      <c r="I563" s="57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</row>
    <row r="564" spans="2:45" x14ac:dyDescent="0.2">
      <c r="B564" s="57"/>
      <c r="C564" s="57"/>
      <c r="D564" s="57"/>
      <c r="E564" s="57"/>
      <c r="F564" s="57"/>
      <c r="G564" s="57"/>
      <c r="H564" s="57"/>
      <c r="I564" s="57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</row>
    <row r="565" spans="2:45" x14ac:dyDescent="0.2">
      <c r="B565" s="57"/>
      <c r="C565" s="57"/>
      <c r="D565" s="57"/>
      <c r="E565" s="57"/>
      <c r="F565" s="57"/>
      <c r="G565" s="57"/>
      <c r="H565" s="57"/>
      <c r="I565" s="57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</row>
    <row r="566" spans="2:45" x14ac:dyDescent="0.2">
      <c r="B566" s="57"/>
      <c r="C566" s="57"/>
      <c r="D566" s="57"/>
      <c r="E566" s="57"/>
      <c r="F566" s="57"/>
      <c r="G566" s="57"/>
      <c r="H566" s="57"/>
      <c r="I566" s="57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</row>
    <row r="567" spans="2:45" x14ac:dyDescent="0.2">
      <c r="B567" s="57"/>
      <c r="C567" s="57"/>
      <c r="D567" s="57"/>
      <c r="E567" s="57"/>
      <c r="F567" s="57"/>
      <c r="G567" s="57"/>
      <c r="H567" s="57"/>
      <c r="I567" s="57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</row>
    <row r="568" spans="2:45" x14ac:dyDescent="0.2">
      <c r="B568" s="57"/>
      <c r="C568" s="57"/>
      <c r="D568" s="57"/>
      <c r="E568" s="57"/>
      <c r="F568" s="57"/>
      <c r="G568" s="57"/>
      <c r="H568" s="57"/>
      <c r="I568" s="57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</row>
    <row r="569" spans="2:45" x14ac:dyDescent="0.2">
      <c r="B569" s="57"/>
      <c r="C569" s="57"/>
      <c r="D569" s="57"/>
      <c r="E569" s="57"/>
      <c r="F569" s="57"/>
      <c r="G569" s="57"/>
      <c r="H569" s="57"/>
      <c r="I569" s="57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</row>
    <row r="570" spans="2:45" x14ac:dyDescent="0.2">
      <c r="B570" s="57"/>
      <c r="C570" s="57"/>
      <c r="D570" s="57"/>
      <c r="E570" s="57"/>
      <c r="F570" s="57"/>
      <c r="G570" s="57"/>
      <c r="H570" s="57"/>
      <c r="I570" s="57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2:45" x14ac:dyDescent="0.2">
      <c r="B571" s="57"/>
      <c r="C571" s="57"/>
      <c r="D571" s="57"/>
      <c r="E571" s="57"/>
      <c r="F571" s="57"/>
      <c r="G571" s="57"/>
      <c r="H571" s="57"/>
      <c r="I571" s="57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</row>
    <row r="572" spans="2:45" x14ac:dyDescent="0.2">
      <c r="B572" s="57"/>
      <c r="C572" s="57"/>
      <c r="D572" s="57"/>
      <c r="E572" s="57"/>
      <c r="F572" s="57"/>
      <c r="G572" s="57"/>
      <c r="H572" s="57"/>
      <c r="I572" s="57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</row>
    <row r="573" spans="2:45" x14ac:dyDescent="0.2">
      <c r="B573" s="57"/>
      <c r="C573" s="57"/>
      <c r="D573" s="57"/>
      <c r="E573" s="57"/>
      <c r="F573" s="57"/>
      <c r="G573" s="57"/>
      <c r="H573" s="57"/>
      <c r="I573" s="57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</row>
    <row r="574" spans="2:45" x14ac:dyDescent="0.2">
      <c r="B574" s="57"/>
      <c r="C574" s="57"/>
      <c r="D574" s="57"/>
      <c r="E574" s="57"/>
      <c r="F574" s="57"/>
      <c r="G574" s="57"/>
      <c r="H574" s="57"/>
      <c r="I574" s="57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2:45" x14ac:dyDescent="0.2">
      <c r="B575" s="57"/>
      <c r="C575" s="57"/>
      <c r="D575" s="57"/>
      <c r="E575" s="57"/>
      <c r="F575" s="57"/>
      <c r="G575" s="57"/>
      <c r="H575" s="57"/>
      <c r="I575" s="57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</row>
    <row r="576" spans="2:45" x14ac:dyDescent="0.2">
      <c r="B576" s="57"/>
      <c r="C576" s="57"/>
      <c r="D576" s="57"/>
      <c r="E576" s="57"/>
      <c r="F576" s="57"/>
      <c r="G576" s="57"/>
      <c r="H576" s="57"/>
      <c r="I576" s="57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</row>
    <row r="577" spans="2:45" x14ac:dyDescent="0.2">
      <c r="B577" s="57"/>
      <c r="C577" s="57"/>
      <c r="D577" s="57"/>
      <c r="E577" s="57"/>
      <c r="F577" s="57"/>
      <c r="G577" s="57"/>
      <c r="H577" s="57"/>
      <c r="I577" s="57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</row>
    <row r="578" spans="2:45" x14ac:dyDescent="0.2">
      <c r="B578" s="57"/>
      <c r="C578" s="57"/>
      <c r="D578" s="57"/>
      <c r="E578" s="57"/>
      <c r="F578" s="57"/>
      <c r="G578" s="57"/>
      <c r="H578" s="57"/>
      <c r="I578" s="57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</row>
    <row r="579" spans="2:45" x14ac:dyDescent="0.2">
      <c r="B579" s="57"/>
      <c r="C579" s="57"/>
      <c r="D579" s="57"/>
      <c r="E579" s="57"/>
      <c r="F579" s="57"/>
      <c r="G579" s="57"/>
      <c r="H579" s="57"/>
      <c r="I579" s="57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</row>
    <row r="580" spans="2:45" x14ac:dyDescent="0.2">
      <c r="B580" s="57"/>
      <c r="C580" s="57"/>
      <c r="D580" s="57"/>
      <c r="E580" s="57"/>
      <c r="F580" s="57"/>
      <c r="G580" s="57"/>
      <c r="H580" s="57"/>
      <c r="I580" s="57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</row>
    <row r="581" spans="2:45" x14ac:dyDescent="0.2">
      <c r="B581" s="57"/>
      <c r="C581" s="57"/>
      <c r="D581" s="57"/>
      <c r="E581" s="57"/>
      <c r="F581" s="57"/>
      <c r="G581" s="57"/>
      <c r="H581" s="57"/>
      <c r="I581" s="57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</row>
    <row r="582" spans="2:45" x14ac:dyDescent="0.2">
      <c r="B582" s="57"/>
      <c r="C582" s="57"/>
      <c r="D582" s="57"/>
      <c r="E582" s="57"/>
      <c r="F582" s="57"/>
      <c r="G582" s="57"/>
      <c r="H582" s="57"/>
      <c r="I582" s="57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2:45" x14ac:dyDescent="0.2">
      <c r="B583" s="57"/>
      <c r="C583" s="57"/>
      <c r="D583" s="57"/>
      <c r="E583" s="57"/>
      <c r="F583" s="57"/>
      <c r="G583" s="57"/>
      <c r="H583" s="57"/>
      <c r="I583" s="57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</row>
  </sheetData>
  <sheetProtection password="8B24" sheet="1" objects="1" scenarios="1" selectLockedCells="1"/>
  <customSheetViews>
    <customSheetView guid="{94CFA7E8-5300-4096-97FA-7B672E0A0B5C}" hiddenRows="1">
      <selection activeCell="C41" sqref="C41"/>
      <pageMargins left="0.75" right="0.75" top="1" bottom="1" header="0.5" footer="0.5"/>
      <pageSetup orientation="portrait" r:id="rId1"/>
      <headerFooter alignWithMargins="0"/>
    </customSheetView>
  </customSheetViews>
  <phoneticPr fontId="4" type="noConversion"/>
  <conditionalFormatting sqref="C27:H28">
    <cfRule type="expression" priority="11" stopIfTrue="1">
      <formula>$G$78=2</formula>
    </cfRule>
    <cfRule type="expression" dxfId="10" priority="12" stopIfTrue="1">
      <formula>$G$78=1</formula>
    </cfRule>
  </conditionalFormatting>
  <conditionalFormatting sqref="C23:D23 H23 F23">
    <cfRule type="expression" priority="15" stopIfTrue="1">
      <formula>$G$77=6</formula>
    </cfRule>
    <cfRule type="expression" dxfId="9" priority="16" stopIfTrue="1">
      <formula>$G$77&gt;6</formula>
    </cfRule>
    <cfRule type="expression" dxfId="8" priority="17" stopIfTrue="1">
      <formula>$G$77&lt;6</formula>
    </cfRule>
  </conditionalFormatting>
  <conditionalFormatting sqref="H38">
    <cfRule type="containsText" dxfId="7" priority="8" stopIfTrue="1" operator="containsText" text="High">
      <formula>NOT(ISERROR(SEARCH("High",H38)))</formula>
    </cfRule>
    <cfRule type="containsText" dxfId="6" priority="9" stopIfTrue="1" operator="containsText" text="Medium">
      <formula>NOT(ISERROR(SEARCH("Medium",H38)))</formula>
    </cfRule>
    <cfRule type="containsText" dxfId="5" priority="10" stopIfTrue="1" operator="containsText" text="Low">
      <formula>NOT(ISERROR(SEARCH("Low",H38)))</formula>
    </cfRule>
    <cfRule type="expression" dxfId="4" priority="18" stopIfTrue="1">
      <formula>$I$70=0.1</formula>
    </cfRule>
    <cfRule type="expression" dxfId="3" priority="19" stopIfTrue="1">
      <formula>$I$70=0.2</formula>
    </cfRule>
    <cfRule type="expression" dxfId="2" priority="20" stopIfTrue="1">
      <formula>$I$70=0.5</formula>
    </cfRule>
  </conditionalFormatting>
  <conditionalFormatting sqref="H36">
    <cfRule type="containsText" dxfId="1" priority="5" stopIfTrue="1" operator="containsText" text="0.3Q2">
      <formula>NOT(ISERROR(SEARCH("0.3Q2",H36)))</formula>
    </cfRule>
    <cfRule type="containsText" dxfId="0" priority="6" stopIfTrue="1" operator="containsText" text="0.5Q2">
      <formula>NOT(ISERROR(SEARCH("0.5Q2",H36)))</formula>
    </cfRule>
  </conditionalFormatting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7" r:id="rId5" name="List Box 23">
              <controlPr defaultSize="0" autoLine="0" autoPict="0">
                <anchor moveWithCells="1">
                  <from>
                    <xdr:col>2</xdr:col>
                    <xdr:colOff>2124075</xdr:colOff>
                    <xdr:row>19</xdr:row>
                    <xdr:rowOff>47625</xdr:rowOff>
                  </from>
                  <to>
                    <xdr:col>8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6" name="Drop Down 32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38100</xdr:rowOff>
                  </from>
                  <to>
                    <xdr:col>8</xdr:col>
                    <xdr:colOff>19050</xdr:colOff>
                    <xdr:row>18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75"/>
  <sheetViews>
    <sheetView workbookViewId="0">
      <selection activeCell="B1" sqref="B1"/>
    </sheetView>
  </sheetViews>
  <sheetFormatPr defaultRowHeight="12.75" x14ac:dyDescent="0.2"/>
  <cols>
    <col min="1" max="1" width="9.140625" style="13"/>
    <col min="2" max="2" width="29.42578125" style="13" customWidth="1"/>
    <col min="3" max="4" width="9.140625" style="13"/>
    <col min="5" max="5" width="10" style="13" customWidth="1"/>
    <col min="6" max="7" width="9.140625" style="13"/>
    <col min="8" max="8" width="26.85546875" style="13" customWidth="1"/>
    <col min="9" max="16384" width="9.140625" style="13"/>
  </cols>
  <sheetData>
    <row r="1" spans="2:10" ht="25.5" x14ac:dyDescent="0.2">
      <c r="B1" s="49" t="s">
        <v>172</v>
      </c>
    </row>
    <row r="2" spans="2:10" ht="54.75" thickBot="1" x14ac:dyDescent="0.3">
      <c r="B2" s="12" t="s">
        <v>19</v>
      </c>
    </row>
    <row r="3" spans="2:10" ht="26.25" thickBot="1" x14ac:dyDescent="0.25">
      <c r="B3" s="14" t="s">
        <v>20</v>
      </c>
      <c r="C3" s="8" t="s">
        <v>21</v>
      </c>
      <c r="D3" s="8" t="s">
        <v>22</v>
      </c>
      <c r="E3" s="8" t="s">
        <v>23</v>
      </c>
    </row>
    <row r="4" spans="2:10" ht="25.5" customHeight="1" thickBot="1" x14ac:dyDescent="0.25">
      <c r="B4" s="93" t="s">
        <v>24</v>
      </c>
      <c r="C4" s="94"/>
      <c r="D4" s="94"/>
      <c r="E4" s="95"/>
      <c r="H4" s="13" t="s">
        <v>101</v>
      </c>
    </row>
    <row r="5" spans="2:10" ht="13.5" thickBot="1" x14ac:dyDescent="0.25">
      <c r="B5" s="15" t="s">
        <v>25</v>
      </c>
      <c r="C5" s="9"/>
      <c r="D5" s="9"/>
      <c r="E5" s="9"/>
    </row>
    <row r="6" spans="2:10" ht="26.25" thickBot="1" x14ac:dyDescent="0.25">
      <c r="B6" s="16" t="s">
        <v>26</v>
      </c>
      <c r="C6" s="10">
        <v>2.5000000000000001E-2</v>
      </c>
      <c r="D6" s="10">
        <v>0.03</v>
      </c>
      <c r="E6" s="10">
        <v>3.3000000000000002E-2</v>
      </c>
      <c r="H6" s="38" t="s">
        <v>169</v>
      </c>
      <c r="I6" s="39">
        <v>1</v>
      </c>
      <c r="J6" s="40">
        <v>0.02</v>
      </c>
    </row>
    <row r="7" spans="2:10" ht="26.25" thickBot="1" x14ac:dyDescent="0.25">
      <c r="B7" s="16" t="s">
        <v>27</v>
      </c>
      <c r="C7" s="10">
        <v>0.03</v>
      </c>
      <c r="D7" s="10">
        <v>3.5000000000000003E-2</v>
      </c>
      <c r="E7" s="10">
        <v>0.04</v>
      </c>
      <c r="H7" s="41" t="s">
        <v>170</v>
      </c>
      <c r="I7" s="42">
        <v>2</v>
      </c>
      <c r="J7" s="43">
        <v>2.5000000000000001E-2</v>
      </c>
    </row>
    <row r="8" spans="2:10" ht="26.25" thickBot="1" x14ac:dyDescent="0.25">
      <c r="B8" s="16" t="s">
        <v>28</v>
      </c>
      <c r="C8" s="10">
        <v>3.3000000000000002E-2</v>
      </c>
      <c r="D8" s="10">
        <v>0.04</v>
      </c>
      <c r="E8" s="10">
        <v>4.4999999999999998E-2</v>
      </c>
      <c r="H8" s="41" t="s">
        <v>160</v>
      </c>
      <c r="I8" s="42">
        <v>3</v>
      </c>
      <c r="J8" s="43">
        <v>0.03</v>
      </c>
    </row>
    <row r="9" spans="2:10" ht="26.25" thickBot="1" x14ac:dyDescent="0.25">
      <c r="B9" s="16" t="s">
        <v>29</v>
      </c>
      <c r="C9" s="10">
        <v>3.5000000000000003E-2</v>
      </c>
      <c r="D9" s="10">
        <v>4.4999999999999998E-2</v>
      </c>
      <c r="E9" s="10">
        <v>0.05</v>
      </c>
      <c r="H9" s="41" t="s">
        <v>161</v>
      </c>
      <c r="I9" s="42">
        <v>4</v>
      </c>
      <c r="J9" s="43">
        <v>3.5000000000000003E-2</v>
      </c>
    </row>
    <row r="10" spans="2:10" ht="25.5" x14ac:dyDescent="0.2">
      <c r="B10" s="17" t="s">
        <v>30</v>
      </c>
      <c r="C10" s="96">
        <v>0.04</v>
      </c>
      <c r="D10" s="96">
        <v>4.8000000000000001E-2</v>
      </c>
      <c r="E10" s="96">
        <v>5.5E-2</v>
      </c>
      <c r="H10" s="41" t="s">
        <v>162</v>
      </c>
      <c r="I10" s="42">
        <v>5</v>
      </c>
      <c r="J10" s="43">
        <v>0.04</v>
      </c>
    </row>
    <row r="11" spans="2:10" ht="26.25" thickBot="1" x14ac:dyDescent="0.25">
      <c r="B11" s="16" t="s">
        <v>31</v>
      </c>
      <c r="C11" s="97"/>
      <c r="D11" s="97"/>
      <c r="E11" s="97"/>
      <c r="H11" s="41" t="s">
        <v>163</v>
      </c>
      <c r="I11" s="42">
        <v>6</v>
      </c>
      <c r="J11" s="43">
        <v>4.4999999999999998E-2</v>
      </c>
    </row>
    <row r="12" spans="2:10" ht="26.25" thickBot="1" x14ac:dyDescent="0.25">
      <c r="B12" s="16" t="s">
        <v>32</v>
      </c>
      <c r="C12" s="10">
        <v>4.4999999999999998E-2</v>
      </c>
      <c r="D12" s="10">
        <v>0.05</v>
      </c>
      <c r="E12" s="10">
        <v>0.06</v>
      </c>
      <c r="H12" s="41" t="s">
        <v>164</v>
      </c>
      <c r="I12" s="42">
        <v>7</v>
      </c>
      <c r="J12" s="43">
        <v>0.05</v>
      </c>
    </row>
    <row r="13" spans="2:10" ht="26.25" thickBot="1" x14ac:dyDescent="0.25">
      <c r="B13" s="16" t="s">
        <v>33</v>
      </c>
      <c r="C13" s="10">
        <v>0.05</v>
      </c>
      <c r="D13" s="10">
        <v>7.0000000000000007E-2</v>
      </c>
      <c r="E13" s="10">
        <v>0.08</v>
      </c>
      <c r="H13" s="41" t="s">
        <v>165</v>
      </c>
      <c r="I13" s="42">
        <v>8</v>
      </c>
      <c r="J13" s="43">
        <v>0.06</v>
      </c>
    </row>
    <row r="14" spans="2:10" ht="33.75" customHeight="1" x14ac:dyDescent="0.2">
      <c r="B14" s="17" t="s">
        <v>34</v>
      </c>
      <c r="C14" s="96">
        <v>7.4999999999999997E-2</v>
      </c>
      <c r="D14" s="96">
        <v>0.1</v>
      </c>
      <c r="E14" s="96">
        <v>0.15</v>
      </c>
      <c r="H14" s="41" t="s">
        <v>166</v>
      </c>
      <c r="I14" s="42">
        <v>9</v>
      </c>
      <c r="J14" s="43">
        <v>7.0000000000000007E-2</v>
      </c>
    </row>
    <row r="15" spans="2:10" ht="45" customHeight="1" thickBot="1" x14ac:dyDescent="0.25">
      <c r="B15" s="16" t="s">
        <v>35</v>
      </c>
      <c r="C15" s="97"/>
      <c r="D15" s="97"/>
      <c r="E15" s="97"/>
      <c r="H15" s="41" t="s">
        <v>167</v>
      </c>
      <c r="I15" s="42">
        <v>10</v>
      </c>
      <c r="J15" s="43">
        <v>0.1</v>
      </c>
    </row>
    <row r="16" spans="2:10" ht="51" customHeight="1" thickBot="1" x14ac:dyDescent="0.25">
      <c r="B16" s="90" t="s">
        <v>36</v>
      </c>
      <c r="C16" s="91"/>
      <c r="D16" s="91"/>
      <c r="E16" s="92"/>
      <c r="H16" s="44" t="s">
        <v>168</v>
      </c>
      <c r="I16" s="45">
        <v>11</v>
      </c>
      <c r="J16" s="46">
        <v>0.12</v>
      </c>
    </row>
    <row r="17" spans="2:10" ht="26.25" thickBot="1" x14ac:dyDescent="0.25">
      <c r="B17" s="16" t="s">
        <v>37</v>
      </c>
      <c r="C17" s="10">
        <v>0.03</v>
      </c>
      <c r="D17" s="10">
        <v>0.04</v>
      </c>
      <c r="E17" s="10">
        <v>0.05</v>
      </c>
      <c r="H17" s="47">
        <v>2</v>
      </c>
      <c r="I17" s="48">
        <f>LOOKUP(H17,I6:J16)</f>
        <v>2.5000000000000001E-2</v>
      </c>
    </row>
    <row r="18" spans="2:10" ht="26.25" thickBot="1" x14ac:dyDescent="0.25">
      <c r="B18" s="16" t="s">
        <v>38</v>
      </c>
      <c r="C18" s="10">
        <v>0.04</v>
      </c>
      <c r="D18" s="10">
        <v>0.05</v>
      </c>
      <c r="E18" s="10">
        <v>7.0000000000000007E-2</v>
      </c>
    </row>
    <row r="19" spans="2:10" ht="13.5" thickBot="1" x14ac:dyDescent="0.25">
      <c r="B19" s="18" t="s">
        <v>39</v>
      </c>
      <c r="C19" s="11"/>
      <c r="D19" s="11"/>
      <c r="E19" s="11"/>
    </row>
    <row r="20" spans="2:10" ht="13.5" thickBot="1" x14ac:dyDescent="0.25">
      <c r="B20" s="16" t="s">
        <v>40</v>
      </c>
      <c r="C20" s="10"/>
      <c r="D20" s="10"/>
      <c r="E20" s="10"/>
    </row>
    <row r="21" spans="2:10" ht="13.5" thickBot="1" x14ac:dyDescent="0.25">
      <c r="B21" s="16" t="s">
        <v>41</v>
      </c>
      <c r="C21" s="10">
        <v>2.5000000000000001E-2</v>
      </c>
      <c r="D21" s="10">
        <v>0.03</v>
      </c>
      <c r="E21" s="10">
        <v>3.5000000000000003E-2</v>
      </c>
    </row>
    <row r="22" spans="2:10" ht="13.5" thickBot="1" x14ac:dyDescent="0.25">
      <c r="B22" s="16" t="s">
        <v>42</v>
      </c>
      <c r="C22" s="10">
        <v>0.03</v>
      </c>
      <c r="D22" s="10">
        <v>3.5000000000000003E-2</v>
      </c>
      <c r="E22" s="10">
        <v>0.05</v>
      </c>
    </row>
    <row r="23" spans="2:10" ht="13.5" thickBot="1" x14ac:dyDescent="0.25">
      <c r="B23" s="16" t="s">
        <v>43</v>
      </c>
      <c r="C23" s="10"/>
      <c r="D23" s="10"/>
      <c r="E23" s="10"/>
    </row>
    <row r="24" spans="2:10" ht="13.5" thickBot="1" x14ac:dyDescent="0.25">
      <c r="B24" s="16" t="s">
        <v>44</v>
      </c>
      <c r="C24" s="10">
        <v>0.02</v>
      </c>
      <c r="D24" s="10">
        <v>0.03</v>
      </c>
      <c r="E24" s="10">
        <v>0.04</v>
      </c>
    </row>
    <row r="25" spans="2:10" ht="13.5" thickBot="1" x14ac:dyDescent="0.25">
      <c r="B25" s="16" t="s">
        <v>45</v>
      </c>
      <c r="C25" s="10">
        <v>2.5000000000000001E-2</v>
      </c>
      <c r="D25" s="10">
        <v>3.5000000000000003E-2</v>
      </c>
      <c r="E25" s="10">
        <v>4.4999999999999998E-2</v>
      </c>
    </row>
    <row r="26" spans="2:10" ht="13.5" thickBot="1" x14ac:dyDescent="0.25">
      <c r="B26" s="16" t="s">
        <v>46</v>
      </c>
      <c r="C26" s="10">
        <v>0.03</v>
      </c>
      <c r="D26" s="10">
        <v>0.04</v>
      </c>
      <c r="E26" s="10">
        <v>0.05</v>
      </c>
    </row>
    <row r="27" spans="2:10" ht="13.5" thickBot="1" x14ac:dyDescent="0.25">
      <c r="B27" s="16" t="s">
        <v>47</v>
      </c>
      <c r="C27" s="10"/>
      <c r="D27" s="10"/>
      <c r="E27" s="10"/>
    </row>
    <row r="28" spans="2:10" ht="13.5" thickBot="1" x14ac:dyDescent="0.25">
      <c r="B28" s="16" t="s">
        <v>48</v>
      </c>
      <c r="C28" s="10">
        <v>3.5000000000000003E-2</v>
      </c>
      <c r="D28" s="10">
        <v>0.05</v>
      </c>
      <c r="E28" s="10">
        <v>7.0000000000000007E-2</v>
      </c>
      <c r="H28" s="90" t="s">
        <v>36</v>
      </c>
      <c r="I28" s="91"/>
      <c r="J28" s="92"/>
    </row>
    <row r="29" spans="2:10" ht="26.25" thickBot="1" x14ac:dyDescent="0.25">
      <c r="B29" s="16" t="s">
        <v>49</v>
      </c>
      <c r="C29" s="10">
        <v>3.5000000000000003E-2</v>
      </c>
      <c r="D29" s="10">
        <v>0.05</v>
      </c>
      <c r="E29" s="10">
        <v>0.06</v>
      </c>
      <c r="H29" s="16" t="s">
        <v>37</v>
      </c>
      <c r="I29" s="10">
        <v>0.04</v>
      </c>
      <c r="J29" s="10">
        <v>0.05</v>
      </c>
    </row>
    <row r="30" spans="2:10" ht="26.25" thickBot="1" x14ac:dyDescent="0.25">
      <c r="B30" s="16" t="s">
        <v>50</v>
      </c>
      <c r="C30" s="10">
        <v>0.04</v>
      </c>
      <c r="D30" s="10">
        <v>0.06</v>
      </c>
      <c r="E30" s="10">
        <v>0.08</v>
      </c>
      <c r="H30" s="16" t="s">
        <v>38</v>
      </c>
      <c r="I30" s="10">
        <v>0.05</v>
      </c>
      <c r="J30" s="10">
        <v>7.0000000000000007E-2</v>
      </c>
    </row>
    <row r="31" spans="2:10" ht="26.25" thickBot="1" x14ac:dyDescent="0.25">
      <c r="B31" s="16" t="s">
        <v>51</v>
      </c>
      <c r="C31" s="10">
        <v>4.4999999999999998E-2</v>
      </c>
      <c r="D31" s="10">
        <v>7.0000000000000007E-2</v>
      </c>
      <c r="E31" s="10">
        <v>0.11</v>
      </c>
      <c r="H31" s="18" t="s">
        <v>39</v>
      </c>
      <c r="I31" s="11"/>
      <c r="J31" s="11"/>
    </row>
    <row r="32" spans="2:10" ht="26.25" thickBot="1" x14ac:dyDescent="0.25">
      <c r="B32" s="16" t="s">
        <v>52</v>
      </c>
      <c r="C32" s="10">
        <v>7.0000000000000007E-2</v>
      </c>
      <c r="D32" s="10">
        <v>0.1</v>
      </c>
      <c r="E32" s="10">
        <v>0.16</v>
      </c>
      <c r="H32" s="16" t="s">
        <v>40</v>
      </c>
      <c r="I32" s="10"/>
      <c r="J32" s="10"/>
    </row>
    <row r="33" spans="2:10" ht="13.5" thickBot="1" x14ac:dyDescent="0.25">
      <c r="B33" s="16" t="s">
        <v>53</v>
      </c>
      <c r="C33" s="10"/>
      <c r="D33" s="10"/>
      <c r="E33" s="10"/>
      <c r="H33" s="16" t="s">
        <v>41</v>
      </c>
      <c r="I33" s="10">
        <v>0.03</v>
      </c>
      <c r="J33" s="10">
        <v>3.5000000000000003E-2</v>
      </c>
    </row>
    <row r="34" spans="2:10" ht="26.25" thickBot="1" x14ac:dyDescent="0.25">
      <c r="B34" s="16" t="s">
        <v>54</v>
      </c>
      <c r="C34" s="10">
        <v>0.11</v>
      </c>
      <c r="D34" s="10">
        <v>0.15</v>
      </c>
      <c r="E34" s="10">
        <v>0.2</v>
      </c>
      <c r="H34" s="16" t="s">
        <v>42</v>
      </c>
      <c r="I34" s="10">
        <v>3.5000000000000003E-2</v>
      </c>
      <c r="J34" s="10">
        <v>0.05</v>
      </c>
    </row>
    <row r="35" spans="2:10" ht="26.25" thickBot="1" x14ac:dyDescent="0.25">
      <c r="B35" s="16" t="s">
        <v>55</v>
      </c>
      <c r="C35" s="10">
        <v>0.03</v>
      </c>
      <c r="D35" s="10">
        <v>0.04</v>
      </c>
      <c r="E35" s="10">
        <v>0.05</v>
      </c>
      <c r="H35" s="16" t="s">
        <v>43</v>
      </c>
      <c r="I35" s="10"/>
      <c r="J35" s="10"/>
    </row>
    <row r="36" spans="2:10" ht="26.25" thickBot="1" x14ac:dyDescent="0.25">
      <c r="B36" s="16" t="s">
        <v>56</v>
      </c>
      <c r="C36" s="10">
        <v>0.05</v>
      </c>
      <c r="D36" s="10">
        <v>0.06</v>
      </c>
      <c r="E36" s="10">
        <v>0.08</v>
      </c>
      <c r="H36" s="16" t="s">
        <v>44</v>
      </c>
      <c r="I36" s="10">
        <v>0.03</v>
      </c>
      <c r="J36" s="10">
        <v>0.04</v>
      </c>
    </row>
    <row r="37" spans="2:10" ht="26.25" thickBot="1" x14ac:dyDescent="0.25">
      <c r="B37" s="17" t="s">
        <v>57</v>
      </c>
      <c r="C37" s="96">
        <v>0.08</v>
      </c>
      <c r="D37" s="96">
        <v>0.1</v>
      </c>
      <c r="E37" s="96">
        <v>0.12</v>
      </c>
      <c r="H37" s="16" t="s">
        <v>45</v>
      </c>
      <c r="I37" s="10">
        <v>3.5000000000000003E-2</v>
      </c>
      <c r="J37" s="10">
        <v>4.4999999999999998E-2</v>
      </c>
    </row>
    <row r="38" spans="2:10" ht="26.25" thickBot="1" x14ac:dyDescent="0.25">
      <c r="B38" s="16" t="s">
        <v>58</v>
      </c>
      <c r="C38" s="97"/>
      <c r="D38" s="97"/>
      <c r="E38" s="97"/>
      <c r="H38" s="16" t="s">
        <v>46</v>
      </c>
      <c r="I38" s="10">
        <v>0.04</v>
      </c>
      <c r="J38" s="10">
        <v>0.05</v>
      </c>
    </row>
    <row r="39" spans="2:10" ht="26.25" thickBot="1" x14ac:dyDescent="0.25">
      <c r="B39" s="16" t="s">
        <v>59</v>
      </c>
      <c r="C39" s="10">
        <v>0.1</v>
      </c>
      <c r="D39" s="10">
        <v>0.12</v>
      </c>
      <c r="E39" s="10">
        <v>0.16</v>
      </c>
      <c r="H39" s="16" t="s">
        <v>47</v>
      </c>
      <c r="I39" s="10"/>
      <c r="J39" s="10"/>
    </row>
    <row r="40" spans="2:10" ht="26.25" thickBot="1" x14ac:dyDescent="0.25">
      <c r="B40" s="18" t="s">
        <v>60</v>
      </c>
      <c r="C40" s="11"/>
      <c r="D40" s="11"/>
      <c r="E40" s="11"/>
      <c r="H40" s="16" t="s">
        <v>48</v>
      </c>
      <c r="I40" s="10">
        <v>0.05</v>
      </c>
      <c r="J40" s="10">
        <v>7.0000000000000007E-2</v>
      </c>
    </row>
    <row r="41" spans="2:10" ht="26.25" thickBot="1" x14ac:dyDescent="0.25">
      <c r="B41" s="16" t="s">
        <v>61</v>
      </c>
      <c r="C41" s="10"/>
      <c r="D41" s="10"/>
      <c r="E41" s="10"/>
      <c r="H41" s="16" t="s">
        <v>49</v>
      </c>
      <c r="I41" s="10">
        <v>0.05</v>
      </c>
      <c r="J41" s="10">
        <v>0.06</v>
      </c>
    </row>
    <row r="42" spans="2:10" ht="13.5" thickBot="1" x14ac:dyDescent="0.25">
      <c r="B42" s="16" t="s">
        <v>62</v>
      </c>
      <c r="C42" s="10">
        <v>1.6E-2</v>
      </c>
      <c r="D42" s="10">
        <v>1.7999999999999999E-2</v>
      </c>
      <c r="E42" s="10">
        <v>0.02</v>
      </c>
    </row>
    <row r="43" spans="2:10" ht="26.25" thickBot="1" x14ac:dyDescent="0.25">
      <c r="B43" s="16" t="s">
        <v>63</v>
      </c>
      <c r="C43" s="10">
        <v>1.7999999999999999E-2</v>
      </c>
      <c r="D43" s="10">
        <v>2.1999999999999999E-2</v>
      </c>
      <c r="E43" s="10">
        <v>2.5000000000000001E-2</v>
      </c>
      <c r="H43" s="16" t="s">
        <v>51</v>
      </c>
      <c r="I43" s="10">
        <v>7.0000000000000007E-2</v>
      </c>
      <c r="J43" s="10">
        <v>0.11</v>
      </c>
    </row>
    <row r="44" spans="2:10" ht="26.25" thickBot="1" x14ac:dyDescent="0.25">
      <c r="B44" s="16" t="s">
        <v>64</v>
      </c>
      <c r="C44" s="10">
        <v>2.1999999999999999E-2</v>
      </c>
      <c r="D44" s="10">
        <v>2.5000000000000001E-2</v>
      </c>
      <c r="E44" s="10">
        <v>0.03</v>
      </c>
      <c r="H44" s="16" t="s">
        <v>52</v>
      </c>
      <c r="I44" s="10">
        <v>0.1</v>
      </c>
      <c r="J44" s="10">
        <v>0.16</v>
      </c>
    </row>
    <row r="45" spans="2:10" ht="13.5" thickBot="1" x14ac:dyDescent="0.25">
      <c r="B45" s="16" t="s">
        <v>65</v>
      </c>
      <c r="C45" s="10">
        <v>2.1999999999999999E-2</v>
      </c>
      <c r="D45" s="10">
        <v>2.7E-2</v>
      </c>
      <c r="E45" s="10">
        <v>3.3000000000000002E-2</v>
      </c>
      <c r="H45" s="16" t="s">
        <v>53</v>
      </c>
      <c r="I45" s="10"/>
      <c r="J45" s="10"/>
    </row>
    <row r="46" spans="2:10" ht="26.25" thickBot="1" x14ac:dyDescent="0.25">
      <c r="B46" s="16" t="s">
        <v>66</v>
      </c>
      <c r="C46" s="10"/>
      <c r="D46" s="10"/>
      <c r="E46" s="10"/>
      <c r="H46" s="16" t="s">
        <v>54</v>
      </c>
      <c r="I46" s="10">
        <v>0.15</v>
      </c>
      <c r="J46" s="10">
        <v>0.2</v>
      </c>
    </row>
    <row r="47" spans="2:10" ht="26.25" thickBot="1" x14ac:dyDescent="0.25">
      <c r="B47" s="16" t="s">
        <v>67</v>
      </c>
      <c r="C47" s="10">
        <v>2.3E-2</v>
      </c>
      <c r="D47" s="10">
        <v>2.5000000000000001E-2</v>
      </c>
      <c r="E47" s="10">
        <v>0.03</v>
      </c>
      <c r="H47" s="16" t="s">
        <v>55</v>
      </c>
      <c r="I47" s="10">
        <v>0.04</v>
      </c>
      <c r="J47" s="10">
        <v>0.05</v>
      </c>
    </row>
    <row r="48" spans="2:10" ht="26.25" thickBot="1" x14ac:dyDescent="0.25">
      <c r="B48" s="16" t="s">
        <v>68</v>
      </c>
      <c r="C48" s="10">
        <v>2.5000000000000001E-2</v>
      </c>
      <c r="D48" s="10">
        <v>0.03</v>
      </c>
      <c r="E48" s="10">
        <v>3.3000000000000002E-2</v>
      </c>
      <c r="H48" s="16" t="s">
        <v>56</v>
      </c>
      <c r="I48" s="10">
        <v>0.06</v>
      </c>
      <c r="J48" s="10">
        <v>0.08</v>
      </c>
    </row>
    <row r="49" spans="2:10" ht="26.25" thickBot="1" x14ac:dyDescent="0.25">
      <c r="B49" s="16" t="s">
        <v>69</v>
      </c>
      <c r="C49" s="10">
        <v>0.03</v>
      </c>
      <c r="D49" s="10">
        <v>3.5000000000000003E-2</v>
      </c>
      <c r="E49" s="10">
        <v>0.04</v>
      </c>
      <c r="H49" s="17" t="s">
        <v>57</v>
      </c>
      <c r="I49" s="24">
        <v>0.1</v>
      </c>
      <c r="J49" s="24">
        <v>0.12</v>
      </c>
    </row>
    <row r="50" spans="2:10" ht="26.25" thickBot="1" x14ac:dyDescent="0.25">
      <c r="B50" s="16" t="s">
        <v>70</v>
      </c>
      <c r="C50" s="10">
        <v>2.8000000000000001E-2</v>
      </c>
      <c r="D50" s="10">
        <v>0.03</v>
      </c>
      <c r="E50" s="10">
        <v>3.5000000000000003E-2</v>
      </c>
      <c r="H50" s="16" t="s">
        <v>58</v>
      </c>
      <c r="I50" s="25"/>
      <c r="J50" s="25"/>
    </row>
    <row r="51" spans="2:10" ht="26.25" thickBot="1" x14ac:dyDescent="0.25">
      <c r="B51" s="16" t="s">
        <v>71</v>
      </c>
      <c r="C51" s="10">
        <v>2.5000000000000001E-2</v>
      </c>
      <c r="D51" s="10">
        <v>3.5000000000000003E-2</v>
      </c>
      <c r="E51" s="10">
        <v>0.04</v>
      </c>
    </row>
    <row r="52" spans="2:10" ht="26.25" thickBot="1" x14ac:dyDescent="0.25">
      <c r="B52" s="16" t="s">
        <v>72</v>
      </c>
      <c r="C52" s="10">
        <v>0.03</v>
      </c>
      <c r="D52" s="10">
        <v>0.04</v>
      </c>
      <c r="E52" s="10">
        <v>0.05</v>
      </c>
      <c r="H52" s="18" t="s">
        <v>60</v>
      </c>
      <c r="I52" s="11"/>
      <c r="J52" s="11"/>
    </row>
    <row r="53" spans="2:10" ht="13.5" thickBot="1" x14ac:dyDescent="0.25">
      <c r="B53" s="16" t="s">
        <v>73</v>
      </c>
      <c r="C53" s="10"/>
      <c r="D53" s="10"/>
      <c r="E53" s="10"/>
      <c r="H53" s="16" t="s">
        <v>61</v>
      </c>
      <c r="I53" s="10"/>
      <c r="J53" s="10"/>
    </row>
    <row r="54" spans="2:10" ht="13.5" thickBot="1" x14ac:dyDescent="0.25">
      <c r="B54" s="16" t="s">
        <v>74</v>
      </c>
      <c r="C54" s="10">
        <v>2.5000000000000001E-2</v>
      </c>
      <c r="D54" s="10">
        <v>2.8000000000000001E-2</v>
      </c>
      <c r="E54" s="10">
        <v>3.3000000000000002E-2</v>
      </c>
      <c r="H54" s="16" t="s">
        <v>62</v>
      </c>
      <c r="I54" s="10">
        <v>1.7999999999999999E-2</v>
      </c>
      <c r="J54" s="10">
        <v>0.02</v>
      </c>
    </row>
    <row r="55" spans="2:10" ht="13.5" thickBot="1" x14ac:dyDescent="0.25">
      <c r="B55" s="16" t="s">
        <v>75</v>
      </c>
      <c r="C55" s="10">
        <v>3.5000000000000003E-2</v>
      </c>
      <c r="D55" s="10">
        <v>0.05</v>
      </c>
      <c r="E55" s="10">
        <v>0.06</v>
      </c>
      <c r="H55" s="16" t="s">
        <v>63</v>
      </c>
      <c r="I55" s="10">
        <v>2.1999999999999999E-2</v>
      </c>
      <c r="J55" s="10">
        <v>2.5000000000000001E-2</v>
      </c>
    </row>
    <row r="56" spans="2:10" ht="26.25" thickBot="1" x14ac:dyDescent="0.25">
      <c r="B56" s="16" t="s">
        <v>76</v>
      </c>
      <c r="C56" s="10"/>
      <c r="D56" s="10"/>
      <c r="E56" s="10"/>
      <c r="H56" s="16" t="s">
        <v>64</v>
      </c>
      <c r="I56" s="10">
        <v>2.5000000000000001E-2</v>
      </c>
      <c r="J56" s="10">
        <v>0.03</v>
      </c>
    </row>
    <row r="57" spans="2:10" ht="26.25" thickBot="1" x14ac:dyDescent="0.25">
      <c r="B57" s="16" t="s">
        <v>77</v>
      </c>
      <c r="C57" s="10">
        <v>2.5000000000000001E-2</v>
      </c>
      <c r="D57" s="10">
        <v>3.5000000000000003E-2</v>
      </c>
      <c r="E57" s="10">
        <v>0.04</v>
      </c>
      <c r="H57" s="16" t="s">
        <v>65</v>
      </c>
      <c r="I57" s="10">
        <v>2.7E-2</v>
      </c>
      <c r="J57" s="10">
        <v>3.3000000000000002E-2</v>
      </c>
    </row>
    <row r="58" spans="2:10" ht="13.5" thickBot="1" x14ac:dyDescent="0.25">
      <c r="B58" s="16" t="s">
        <v>78</v>
      </c>
      <c r="C58" s="10">
        <v>3.5000000000000003E-2</v>
      </c>
      <c r="D58" s="10">
        <v>0.04</v>
      </c>
      <c r="E58" s="10">
        <v>0.05</v>
      </c>
      <c r="H58" s="16" t="s">
        <v>66</v>
      </c>
      <c r="I58" s="10"/>
      <c r="J58" s="10"/>
    </row>
    <row r="59" spans="2:10" ht="26.25" thickBot="1" x14ac:dyDescent="0.25">
      <c r="B59" s="16" t="s">
        <v>79</v>
      </c>
      <c r="C59" s="10"/>
      <c r="D59" s="10"/>
      <c r="E59" s="10"/>
      <c r="H59" s="16" t="s">
        <v>67</v>
      </c>
      <c r="I59" s="10">
        <v>2.5000000000000001E-2</v>
      </c>
      <c r="J59" s="10">
        <v>0.03</v>
      </c>
    </row>
    <row r="60" spans="2:10" ht="26.25" thickBot="1" x14ac:dyDescent="0.25">
      <c r="B60" s="16" t="s">
        <v>80</v>
      </c>
      <c r="C60" s="10">
        <v>0.05</v>
      </c>
      <c r="D60" s="10">
        <v>0.08</v>
      </c>
      <c r="E60" s="10">
        <v>0.12</v>
      </c>
      <c r="H60" s="16" t="s">
        <v>68</v>
      </c>
      <c r="I60" s="10">
        <v>0.03</v>
      </c>
      <c r="J60" s="10">
        <v>3.3000000000000002E-2</v>
      </c>
    </row>
    <row r="61" spans="2:10" ht="26.25" thickBot="1" x14ac:dyDescent="0.25">
      <c r="B61" s="16" t="s">
        <v>81</v>
      </c>
      <c r="C61" s="10">
        <v>0.04</v>
      </c>
      <c r="D61" s="10">
        <v>0.05</v>
      </c>
      <c r="E61" s="10">
        <v>0.08</v>
      </c>
      <c r="H61" s="16" t="s">
        <v>69</v>
      </c>
      <c r="I61" s="10">
        <v>3.5000000000000003E-2</v>
      </c>
      <c r="J61" s="10">
        <v>0.04</v>
      </c>
    </row>
    <row r="62" spans="2:10" ht="26.25" thickBot="1" x14ac:dyDescent="0.25">
      <c r="B62" s="16" t="s">
        <v>82</v>
      </c>
      <c r="C62" s="10">
        <v>4.4999999999999998E-2</v>
      </c>
      <c r="D62" s="10">
        <v>7.0000000000000007E-2</v>
      </c>
      <c r="E62" s="10">
        <v>0.11</v>
      </c>
      <c r="H62" s="16" t="s">
        <v>70</v>
      </c>
      <c r="I62" s="10">
        <v>0.03</v>
      </c>
      <c r="J62" s="10">
        <v>3.5000000000000003E-2</v>
      </c>
    </row>
    <row r="63" spans="2:10" ht="26.25" thickBot="1" x14ac:dyDescent="0.25">
      <c r="B63" s="16" t="s">
        <v>83</v>
      </c>
      <c r="C63" s="10">
        <v>0.08</v>
      </c>
      <c r="D63" s="10">
        <v>0.1</v>
      </c>
      <c r="E63" s="10">
        <v>0.14000000000000001</v>
      </c>
      <c r="H63" s="16" t="s">
        <v>71</v>
      </c>
      <c r="I63" s="10">
        <v>3.5000000000000003E-2</v>
      </c>
      <c r="J63" s="10">
        <v>0.04</v>
      </c>
    </row>
    <row r="64" spans="2:10" ht="26.25" thickBot="1" x14ac:dyDescent="0.25">
      <c r="H64" s="16" t="s">
        <v>72</v>
      </c>
      <c r="I64" s="10">
        <v>0.04</v>
      </c>
      <c r="J64" s="10">
        <v>0.05</v>
      </c>
    </row>
    <row r="65" spans="8:10" ht="26.25" thickBot="1" x14ac:dyDescent="0.25">
      <c r="H65" s="16" t="s">
        <v>73</v>
      </c>
      <c r="I65" s="10"/>
      <c r="J65" s="10"/>
    </row>
    <row r="66" spans="8:10" ht="13.5" thickBot="1" x14ac:dyDescent="0.25">
      <c r="H66" s="16" t="s">
        <v>74</v>
      </c>
      <c r="I66" s="10">
        <v>2.8000000000000001E-2</v>
      </c>
      <c r="J66" s="10">
        <v>3.3000000000000002E-2</v>
      </c>
    </row>
    <row r="67" spans="8:10" ht="13.5" thickBot="1" x14ac:dyDescent="0.25">
      <c r="H67" s="16" t="s">
        <v>75</v>
      </c>
      <c r="I67" s="10">
        <v>0.05</v>
      </c>
      <c r="J67" s="10">
        <v>0.06</v>
      </c>
    </row>
    <row r="68" spans="8:10" ht="13.5" thickBot="1" x14ac:dyDescent="0.25">
      <c r="H68" s="16" t="s">
        <v>76</v>
      </c>
      <c r="I68" s="10"/>
      <c r="J68" s="10"/>
    </row>
    <row r="69" spans="8:10" ht="13.5" thickBot="1" x14ac:dyDescent="0.25">
      <c r="H69" s="16" t="s">
        <v>77</v>
      </c>
      <c r="I69" s="10">
        <v>3.5000000000000003E-2</v>
      </c>
      <c r="J69" s="10">
        <v>0.04</v>
      </c>
    </row>
    <row r="70" spans="8:10" ht="13.5" thickBot="1" x14ac:dyDescent="0.25">
      <c r="H70" s="16" t="s">
        <v>78</v>
      </c>
      <c r="I70" s="10">
        <v>0.04</v>
      </c>
      <c r="J70" s="10">
        <v>0.05</v>
      </c>
    </row>
    <row r="71" spans="8:10" ht="26.25" thickBot="1" x14ac:dyDescent="0.25">
      <c r="H71" s="16" t="s">
        <v>79</v>
      </c>
      <c r="I71" s="10"/>
      <c r="J71" s="10"/>
    </row>
    <row r="72" spans="8:10" ht="26.25" thickBot="1" x14ac:dyDescent="0.25">
      <c r="H72" s="16" t="s">
        <v>80</v>
      </c>
      <c r="I72" s="10">
        <v>0.08</v>
      </c>
      <c r="J72" s="10">
        <v>0.12</v>
      </c>
    </row>
    <row r="73" spans="8:10" ht="26.25" thickBot="1" x14ac:dyDescent="0.25">
      <c r="H73" s="16" t="s">
        <v>81</v>
      </c>
      <c r="I73" s="10">
        <v>0.05</v>
      </c>
      <c r="J73" s="10">
        <v>0.08</v>
      </c>
    </row>
    <row r="74" spans="8:10" ht="26.25" thickBot="1" x14ac:dyDescent="0.25">
      <c r="H74" s="16" t="s">
        <v>82</v>
      </c>
      <c r="I74" s="10">
        <v>7.0000000000000007E-2</v>
      </c>
      <c r="J74" s="10">
        <v>0.11</v>
      </c>
    </row>
    <row r="75" spans="8:10" ht="13.5" thickBot="1" x14ac:dyDescent="0.25">
      <c r="H75" s="16" t="s">
        <v>83</v>
      </c>
      <c r="I75" s="10">
        <v>0.1</v>
      </c>
      <c r="J75" s="10">
        <v>0.14000000000000001</v>
      </c>
    </row>
  </sheetData>
  <customSheetViews>
    <customSheetView guid="{94CFA7E8-5300-4096-97FA-7B672E0A0B5C}" state="hidden">
      <selection activeCell="B1" sqref="B1"/>
      <pageMargins left="0.75" right="0.75" top="1" bottom="1" header="0.5" footer="0.5"/>
      <pageSetup orientation="portrait" r:id="rId1"/>
      <headerFooter alignWithMargins="0"/>
    </customSheetView>
  </customSheetViews>
  <mergeCells count="12">
    <mergeCell ref="C37:C38"/>
    <mergeCell ref="D37:D38"/>
    <mergeCell ref="E37:E38"/>
    <mergeCell ref="C14:C15"/>
    <mergeCell ref="D14:D15"/>
    <mergeCell ref="E14:E15"/>
    <mergeCell ref="B16:E16"/>
    <mergeCell ref="H28:J28"/>
    <mergeCell ref="B4:E4"/>
    <mergeCell ref="C10:C11"/>
    <mergeCell ref="D10:D11"/>
    <mergeCell ref="E10:E11"/>
  </mergeCells>
  <phoneticPr fontId="4" type="noConversion"/>
  <pageMargins left="0.75" right="0.75" top="1" bottom="1" header="0.5" footer="0.5"/>
  <pageSetup orientation="portrait" r:id="rId2"/>
  <headerFooter alignWithMargins="0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2"/>
  <sheetViews>
    <sheetView workbookViewId="0">
      <selection activeCell="S11" sqref="S11"/>
    </sheetView>
  </sheetViews>
  <sheetFormatPr defaultRowHeight="12.75" x14ac:dyDescent="0.2"/>
  <cols>
    <col min="1" max="1" width="9.85546875" bestFit="1" customWidth="1"/>
    <col min="2" max="2" width="14.7109375" customWidth="1"/>
    <col min="3" max="3" width="15.42578125" bestFit="1" customWidth="1"/>
    <col min="4" max="4" width="17.7109375" bestFit="1" customWidth="1"/>
    <col min="5" max="5" width="15.140625" bestFit="1" customWidth="1"/>
    <col min="6" max="6" width="10" bestFit="1" customWidth="1"/>
    <col min="8" max="8" width="17.85546875" bestFit="1" customWidth="1"/>
  </cols>
  <sheetData>
    <row r="1" spans="2:9" ht="20.25" x14ac:dyDescent="0.3">
      <c r="B1" s="36" t="s">
        <v>158</v>
      </c>
    </row>
    <row r="2" spans="2:9" x14ac:dyDescent="0.2">
      <c r="D2" t="s">
        <v>1</v>
      </c>
      <c r="G2" t="s">
        <v>13</v>
      </c>
    </row>
    <row r="3" spans="2:9" x14ac:dyDescent="0.2">
      <c r="D3" s="7">
        <v>0</v>
      </c>
      <c r="E3" s="7">
        <f>Inputs!J88</f>
        <v>4.4999999999999998E-2</v>
      </c>
      <c r="G3" s="7">
        <f>B16</f>
        <v>1.5282926537654231</v>
      </c>
      <c r="H3" s="7">
        <f>B15</f>
        <v>4.4999999999999998E-2</v>
      </c>
    </row>
    <row r="4" spans="2:9" x14ac:dyDescent="0.2">
      <c r="D4" s="6">
        <f>G3</f>
        <v>1.5282926537654231</v>
      </c>
      <c r="E4" s="7">
        <f>E3</f>
        <v>4.4999999999999998E-2</v>
      </c>
      <c r="G4" s="7">
        <f>G3</f>
        <v>1.5282926537654231</v>
      </c>
      <c r="H4" s="7">
        <f>0</f>
        <v>0</v>
      </c>
    </row>
    <row r="7" spans="2:9" x14ac:dyDescent="0.2">
      <c r="B7" t="s">
        <v>4</v>
      </c>
      <c r="D7">
        <f>0.5*(Inputs!D9-Inputs!D11)/Inputs!D13</f>
        <v>2</v>
      </c>
      <c r="E7" t="s">
        <v>0</v>
      </c>
    </row>
    <row r="8" spans="2:9" x14ac:dyDescent="0.2">
      <c r="E8" t="s">
        <v>7</v>
      </c>
      <c r="F8" t="s">
        <v>152</v>
      </c>
      <c r="G8">
        <f>0.5*(Inputs!D9-Inputs!D11)</f>
        <v>3</v>
      </c>
      <c r="I8" t="s">
        <v>154</v>
      </c>
    </row>
    <row r="9" spans="2:9" x14ac:dyDescent="0.2">
      <c r="B9" t="s">
        <v>10</v>
      </c>
      <c r="E9" t="s">
        <v>151</v>
      </c>
      <c r="F9" t="s">
        <v>153</v>
      </c>
      <c r="G9">
        <f>Inputs!D13</f>
        <v>1.5</v>
      </c>
      <c r="I9">
        <f>DEGREES(ATAN(G8/G9))</f>
        <v>63.43494882292201</v>
      </c>
    </row>
    <row r="10" spans="2:9" x14ac:dyDescent="0.2">
      <c r="B10" t="s">
        <v>5</v>
      </c>
      <c r="C10" t="s">
        <v>6</v>
      </c>
    </row>
    <row r="11" spans="2:9" x14ac:dyDescent="0.2">
      <c r="B11" s="7">
        <f>INDEX(LINEST(LN(Calculations!H20:H30),LN(Calculations!G20:G30),TRUE,FALSE),2)</f>
        <v>-3.346429842137959</v>
      </c>
      <c r="C11" s="7">
        <f>INDEX(LINEST(LN(Calculations!H20:H30),LN(Calculations!G20:G30),TRUE,FALSE),1)</f>
        <v>0.57841885883449351</v>
      </c>
    </row>
    <row r="12" spans="2:9" x14ac:dyDescent="0.2">
      <c r="B12" t="s">
        <v>7</v>
      </c>
      <c r="C12" t="s">
        <v>6</v>
      </c>
    </row>
    <row r="13" spans="2:9" x14ac:dyDescent="0.2">
      <c r="B13" s="7">
        <f>EXP(B11)</f>
        <v>3.5209834642863092E-2</v>
      </c>
      <c r="C13" s="7">
        <f>C11</f>
        <v>0.57841885883449351</v>
      </c>
    </row>
    <row r="15" spans="2:9" x14ac:dyDescent="0.2">
      <c r="B15" s="7">
        <f>Inputs!J88</f>
        <v>4.4999999999999998E-2</v>
      </c>
      <c r="C15" t="s">
        <v>9</v>
      </c>
    </row>
    <row r="16" spans="2:9" x14ac:dyDescent="0.2">
      <c r="B16" s="37">
        <f>EXP(LN(B15/B13)/C13)</f>
        <v>1.5282926537654231</v>
      </c>
      <c r="C16" t="s">
        <v>8</v>
      </c>
    </row>
    <row r="19" spans="1:20" x14ac:dyDescent="0.2">
      <c r="A19" t="s">
        <v>14</v>
      </c>
      <c r="B19" s="1" t="s">
        <v>15</v>
      </c>
      <c r="C19" s="1" t="s">
        <v>16</v>
      </c>
      <c r="D19" s="1" t="s">
        <v>17</v>
      </c>
      <c r="E19" s="1" t="s">
        <v>11</v>
      </c>
      <c r="F19" s="1" t="s">
        <v>3</v>
      </c>
      <c r="G19" s="1" t="s">
        <v>2</v>
      </c>
      <c r="H19" s="1" t="s">
        <v>12</v>
      </c>
      <c r="N19" s="1"/>
      <c r="O19" s="1"/>
      <c r="P19" s="1"/>
      <c r="Q19" s="1"/>
      <c r="R19" s="1"/>
      <c r="S19" s="1"/>
      <c r="T19" s="1"/>
    </row>
    <row r="20" spans="1:20" x14ac:dyDescent="0.2">
      <c r="A20" s="3">
        <v>1</v>
      </c>
      <c r="B20" s="4">
        <f>Inputs!$D$13*(A20/100)</f>
        <v>1.4999999999999999E-2</v>
      </c>
      <c r="C20" s="5">
        <f>(B20*Inputs!$D$11)+(B20*B20*Calculations!$D$7)</f>
        <v>0.30044999999999999</v>
      </c>
      <c r="D20" s="6">
        <f>Inputs!$D$11+2*B20/(COS(RADIANS($I$9)))</f>
        <v>20.067082039324994</v>
      </c>
      <c r="E20" s="5">
        <f t="shared" ref="E20:E30" si="0">C20/D20</f>
        <v>1.497228144137823E-2</v>
      </c>
      <c r="F20" s="5">
        <f>1.49*(E20^0.6666*Inputs!$D$15^0.5)/'Mannings n'!$I$17</f>
        <v>0.36215395188141919</v>
      </c>
      <c r="G20" s="5">
        <f t="shared" ref="G20:G30" si="1">F20*C20</f>
        <v>0.1088091548427724</v>
      </c>
      <c r="H20" s="6">
        <f>62.4*E20*Inputs!$D$15</f>
        <v>9.3427036194200161E-3</v>
      </c>
      <c r="J20" s="2"/>
      <c r="K20" s="2"/>
    </row>
    <row r="21" spans="1:20" x14ac:dyDescent="0.2">
      <c r="A21" s="3">
        <v>5</v>
      </c>
      <c r="B21" s="4">
        <f>Inputs!$D$13*(A21/100)</f>
        <v>7.5000000000000011E-2</v>
      </c>
      <c r="C21" s="5">
        <f>(B21*Inputs!$D$11)+(B21*B21*Calculations!$D$7)</f>
        <v>1.5112500000000002</v>
      </c>
      <c r="D21" s="6">
        <f>Inputs!$D$11+2*B21/(COS(RADIANS($I$9)))</f>
        <v>20.33541019662497</v>
      </c>
      <c r="E21" s="5">
        <f t="shared" si="0"/>
        <v>7.4316179776438424E-2</v>
      </c>
      <c r="F21" s="5">
        <f>1.49*(E21^0.6666*Inputs!$D$15^0.5)/'Mannings n'!$I$17</f>
        <v>1.0536841290651593</v>
      </c>
      <c r="G21" s="5">
        <f t="shared" si="1"/>
        <v>1.5923801400497222</v>
      </c>
      <c r="H21" s="6">
        <f>62.4*E21*Inputs!$D$15</f>
        <v>4.6373296180497577E-2</v>
      </c>
      <c r="J21" s="2"/>
      <c r="K21" s="2"/>
    </row>
    <row r="22" spans="1:20" x14ac:dyDescent="0.2">
      <c r="A22" s="3">
        <v>10</v>
      </c>
      <c r="B22" s="4">
        <f>Inputs!$D$13*(A22/100)</f>
        <v>0.15000000000000002</v>
      </c>
      <c r="C22" s="5">
        <f>(B22*Inputs!$D$11)+(B22*B22*Calculations!$D$7)</f>
        <v>3.0450000000000004</v>
      </c>
      <c r="D22" s="6">
        <f>Inputs!$D$11+2*B22/(COS(RADIANS($I$9)))</f>
        <v>20.670820393249937</v>
      </c>
      <c r="E22" s="5">
        <f t="shared" si="0"/>
        <v>0.14730910249669366</v>
      </c>
      <c r="F22" s="5">
        <f>1.49*(E22^0.6666*Inputs!$D$15^0.5)/'Mannings n'!$I$17</f>
        <v>1.6626012401555781</v>
      </c>
      <c r="G22" s="5">
        <f t="shared" si="1"/>
        <v>5.0626207762737359</v>
      </c>
      <c r="H22" s="6">
        <f>62.4*E22*Inputs!$D$15</f>
        <v>9.1920879957936852E-2</v>
      </c>
      <c r="J22" s="2"/>
      <c r="K22" s="2"/>
    </row>
    <row r="23" spans="1:20" x14ac:dyDescent="0.2">
      <c r="A23" s="3">
        <v>15</v>
      </c>
      <c r="B23" s="4">
        <f>Inputs!$D$13*(A23/100)</f>
        <v>0.22499999999999998</v>
      </c>
      <c r="C23" s="5">
        <f>(B23*Inputs!$D$11)+(B23*B23*Calculations!$D$7)</f>
        <v>4.6012500000000003</v>
      </c>
      <c r="D23" s="6">
        <f>Inputs!$D$11+2*B23/(COS(RADIANS($I$9)))</f>
        <v>21.006230589874907</v>
      </c>
      <c r="E23" s="5">
        <f t="shared" si="0"/>
        <v>0.21904215419866058</v>
      </c>
      <c r="F23" s="5">
        <f>1.49*(E23^0.6666*Inputs!$D$15^0.5)/'Mannings n'!$I$17</f>
        <v>2.1659180763434303</v>
      </c>
      <c r="G23" s="5">
        <f t="shared" si="1"/>
        <v>9.9659305487752086</v>
      </c>
      <c r="H23" s="6">
        <f>62.4*E23*Inputs!$D$15</f>
        <v>0.13668230421996419</v>
      </c>
      <c r="J23" s="2"/>
      <c r="K23" s="2"/>
    </row>
    <row r="24" spans="1:20" x14ac:dyDescent="0.2">
      <c r="A24" s="3">
        <v>20</v>
      </c>
      <c r="B24" s="4">
        <f>Inputs!$D$13*(A24/100)</f>
        <v>0.30000000000000004</v>
      </c>
      <c r="C24" s="5">
        <f>(B24*Inputs!$D$11)+(B24*B24*Calculations!$D$7)</f>
        <v>6.1800000000000006</v>
      </c>
      <c r="D24" s="6">
        <f>Inputs!$D$11+2*B24/(COS(RADIANS($I$9)))</f>
        <v>21.341640786499873</v>
      </c>
      <c r="E24" s="5">
        <f t="shared" si="0"/>
        <v>0.28957473616130286</v>
      </c>
      <c r="F24" s="5">
        <f>1.49*(E24^0.6666*Inputs!$D$15^0.5)/'Mannings n'!$I$17</f>
        <v>2.6088909239591671</v>
      </c>
      <c r="G24" s="5">
        <f t="shared" si="1"/>
        <v>16.122945910067653</v>
      </c>
      <c r="H24" s="6">
        <f>62.4*E24*Inputs!$D$15</f>
        <v>0.18069463536465299</v>
      </c>
      <c r="J24" s="2"/>
      <c r="K24" s="2"/>
    </row>
    <row r="25" spans="1:20" x14ac:dyDescent="0.2">
      <c r="A25" s="3">
        <v>30</v>
      </c>
      <c r="B25" s="4">
        <f>Inputs!$D$13*(A25/100)</f>
        <v>0.44999999999999996</v>
      </c>
      <c r="C25" s="5">
        <f>(B25*Inputs!$D$11)+(B25*B25*Calculations!$D$7)</f>
        <v>9.4049999999999994</v>
      </c>
      <c r="D25" s="6">
        <f>Inputs!$D$11+2*B25/(COS(RADIANS($I$9)))</f>
        <v>22.01246117974981</v>
      </c>
      <c r="E25" s="5">
        <f t="shared" si="0"/>
        <v>0.42725799369731793</v>
      </c>
      <c r="F25" s="5">
        <f>1.49*(E25^0.6666*Inputs!$D$15^0.5)/'Mannings n'!$I$17</f>
        <v>3.3811492749840437</v>
      </c>
      <c r="G25" s="5">
        <f t="shared" si="1"/>
        <v>31.799708931224927</v>
      </c>
      <c r="H25" s="6">
        <f>62.4*E25*Inputs!$D$15</f>
        <v>0.26660898806712641</v>
      </c>
      <c r="J25" s="2"/>
      <c r="K25" s="2"/>
    </row>
    <row r="26" spans="1:20" x14ac:dyDescent="0.2">
      <c r="A26" s="3">
        <v>40</v>
      </c>
      <c r="B26" s="4">
        <f>Inputs!$D$13*(A26/100)</f>
        <v>0.60000000000000009</v>
      </c>
      <c r="C26" s="5">
        <f>(B26*Inputs!$D$11)+(B26*B26*Calculations!$D$7)</f>
        <v>12.720000000000002</v>
      </c>
      <c r="D26" s="6">
        <f>Inputs!$D$11+2*B26/(COS(RADIANS($I$9)))</f>
        <v>22.683281572999746</v>
      </c>
      <c r="E26" s="5">
        <f t="shared" si="0"/>
        <v>0.56076542360347059</v>
      </c>
      <c r="F26" s="5">
        <f>1.49*(E26^0.6666*Inputs!$D$15^0.5)/'Mannings n'!$I$17</f>
        <v>4.0530674012970795</v>
      </c>
      <c r="G26" s="5">
        <f t="shared" si="1"/>
        <v>51.555017344498864</v>
      </c>
      <c r="H26" s="6">
        <f>62.4*E26*Inputs!$D$15</f>
        <v>0.3499176243285656</v>
      </c>
      <c r="J26" s="2"/>
      <c r="K26" s="2"/>
    </row>
    <row r="27" spans="1:20" x14ac:dyDescent="0.2">
      <c r="A27" s="3">
        <v>50</v>
      </c>
      <c r="B27" s="4">
        <f>Inputs!$D$13*(A27/100)</f>
        <v>0.75</v>
      </c>
      <c r="C27" s="5">
        <f>(B27*Inputs!$D$11)+(B27*B27*Calculations!$D$7)</f>
        <v>16.125</v>
      </c>
      <c r="D27" s="6">
        <f>Inputs!$D$11+2*B27/(COS(RADIANS($I$9)))</f>
        <v>23.354101966249683</v>
      </c>
      <c r="E27" s="5">
        <f t="shared" si="0"/>
        <v>0.690456863779354</v>
      </c>
      <c r="F27" s="5">
        <f>1.49*(E27^0.6666*Inputs!$D$15^0.5)/'Mannings n'!$I$17</f>
        <v>4.6560183666306187</v>
      </c>
      <c r="G27" s="5">
        <f t="shared" si="1"/>
        <v>75.078296161918729</v>
      </c>
      <c r="H27" s="6">
        <f>62.4*E27*Inputs!$D$15</f>
        <v>0.43084508299831692</v>
      </c>
      <c r="J27" s="2"/>
      <c r="K27" s="2"/>
    </row>
    <row r="28" spans="1:20" x14ac:dyDescent="0.2">
      <c r="A28" s="3">
        <v>65</v>
      </c>
      <c r="B28" s="4">
        <f>Inputs!$D$13*(A28/100)</f>
        <v>0.97500000000000009</v>
      </c>
      <c r="C28" s="5">
        <f>(B28*Inputs!$D$11)+(B28*B28*Calculations!$D$7)</f>
        <v>21.401250000000001</v>
      </c>
      <c r="D28" s="6">
        <f>Inputs!$D$11+2*B28/(COS(RADIANS($I$9)))</f>
        <v>24.36033255612459</v>
      </c>
      <c r="E28" s="5">
        <f t="shared" si="0"/>
        <v>0.8785286469588599</v>
      </c>
      <c r="F28" s="5">
        <f>1.49*(E28^0.6666*Inputs!$D$15^0.5)/'Mannings n'!$I$17</f>
        <v>5.4670615204315913</v>
      </c>
      <c r="G28" s="5">
        <f t="shared" si="1"/>
        <v>117.0019503641366</v>
      </c>
      <c r="H28" s="6">
        <f>62.4*E28*Inputs!$D$15</f>
        <v>0.54820187570232859</v>
      </c>
      <c r="J28" s="2"/>
      <c r="K28" s="2"/>
    </row>
    <row r="29" spans="1:20" x14ac:dyDescent="0.2">
      <c r="A29" s="3">
        <v>80</v>
      </c>
      <c r="B29" s="4">
        <f>Inputs!$D$13*(A29/100)</f>
        <v>1.2000000000000002</v>
      </c>
      <c r="C29" s="5">
        <f>(B29*Inputs!$D$11)+(B29*B29*Calculations!$D$7)</f>
        <v>26.880000000000003</v>
      </c>
      <c r="D29" s="6">
        <f>Inputs!$D$11+2*B29/(COS(RADIANS($I$9)))</f>
        <v>25.366563145999493</v>
      </c>
      <c r="E29" s="5">
        <f t="shared" si="0"/>
        <v>1.0596626687379678</v>
      </c>
      <c r="F29" s="5">
        <f>1.49*(E29^0.6666*Inputs!$D$15^0.5)/'Mannings n'!$I$17</f>
        <v>6.1947388836444288</v>
      </c>
      <c r="G29" s="5">
        <f t="shared" si="1"/>
        <v>166.51458119236227</v>
      </c>
      <c r="H29" s="6">
        <f>62.4*E29*Inputs!$D$15</f>
        <v>0.6612295052924918</v>
      </c>
      <c r="J29" s="2"/>
      <c r="K29" s="2"/>
    </row>
    <row r="30" spans="1:20" x14ac:dyDescent="0.2">
      <c r="A30" s="3">
        <v>100</v>
      </c>
      <c r="B30" s="4">
        <f>Inputs!$D$13*(A30/100)</f>
        <v>1.5</v>
      </c>
      <c r="C30" s="5">
        <f>(B30*Inputs!$D$11)+(B30*B30*Calculations!$D$7)</f>
        <v>34.5</v>
      </c>
      <c r="D30" s="6">
        <f>Inputs!$D$11+2*B30/(COS(RADIANS($I$9)))</f>
        <v>26.708203932499366</v>
      </c>
      <c r="E30" s="5">
        <f t="shared" si="0"/>
        <v>1.2917379276866812</v>
      </c>
      <c r="F30" s="5">
        <f>1.49*(E30^0.6666*Inputs!$D$15^0.5)/'Mannings n'!$I$17</f>
        <v>7.0689534598165746</v>
      </c>
      <c r="G30" s="5">
        <f t="shared" si="1"/>
        <v>243.87889436367183</v>
      </c>
      <c r="H30" s="6">
        <f>62.4*E30*Inputs!$D$15</f>
        <v>0.80604446687648901</v>
      </c>
      <c r="J30" s="2"/>
      <c r="K30" s="2"/>
    </row>
    <row r="33" spans="2:6" ht="23.25" x14ac:dyDescent="0.35">
      <c r="B33" s="26" t="s">
        <v>106</v>
      </c>
    </row>
    <row r="36" spans="2:6" x14ac:dyDescent="0.2">
      <c r="C36" t="s">
        <v>107</v>
      </c>
      <c r="D36" s="7">
        <f>Inputs!D23</f>
        <v>5</v>
      </c>
    </row>
    <row r="37" spans="2:6" x14ac:dyDescent="0.2">
      <c r="C37" t="s">
        <v>108</v>
      </c>
      <c r="D37" s="27">
        <f>IF(D36&gt;2,0.0374*D36^0.079,0.0236*D36^-0.6146)</f>
        <v>4.2470779551547072E-2</v>
      </c>
    </row>
    <row r="40" spans="2:6" x14ac:dyDescent="0.2">
      <c r="B40" t="s">
        <v>109</v>
      </c>
    </row>
    <row r="42" spans="2:6" x14ac:dyDescent="0.2">
      <c r="B42" s="20" t="s">
        <v>110</v>
      </c>
    </row>
    <row r="43" spans="2:6" x14ac:dyDescent="0.2">
      <c r="B43" s="20" t="s">
        <v>111</v>
      </c>
      <c r="C43" s="4">
        <f>D37</f>
        <v>4.2470779551547072E-2</v>
      </c>
    </row>
    <row r="44" spans="2:6" x14ac:dyDescent="0.2">
      <c r="B44" s="20" t="s">
        <v>112</v>
      </c>
      <c r="C44">
        <v>2650</v>
      </c>
      <c r="D44" t="s">
        <v>113</v>
      </c>
    </row>
    <row r="45" spans="2:6" x14ac:dyDescent="0.2">
      <c r="B45" s="20" t="s">
        <v>114</v>
      </c>
      <c r="C45">
        <v>1000</v>
      </c>
      <c r="D45" t="s">
        <v>113</v>
      </c>
    </row>
    <row r="46" spans="2:6" x14ac:dyDescent="0.2">
      <c r="B46" s="20" t="s">
        <v>115</v>
      </c>
      <c r="C46">
        <v>9.81</v>
      </c>
      <c r="D46" t="s">
        <v>116</v>
      </c>
    </row>
    <row r="47" spans="2:6" x14ac:dyDescent="0.2">
      <c r="B47" s="20" t="s">
        <v>117</v>
      </c>
      <c r="C47">
        <f>C48/1000</f>
        <v>5.0000000000000001E-3</v>
      </c>
      <c r="D47" t="s">
        <v>118</v>
      </c>
    </row>
    <row r="48" spans="2:6" x14ac:dyDescent="0.2">
      <c r="C48" s="7">
        <f>D36</f>
        <v>5</v>
      </c>
      <c r="D48" t="s">
        <v>119</v>
      </c>
      <c r="E48" s="4">
        <f>C48*0.03937007874</f>
        <v>0.19685039370000001</v>
      </c>
      <c r="F48" t="s">
        <v>120</v>
      </c>
    </row>
    <row r="49" spans="2:4" x14ac:dyDescent="0.2">
      <c r="B49" s="20" t="s">
        <v>121</v>
      </c>
      <c r="C49" s="28">
        <f>C43*(C44-C45)*C46*C47</f>
        <v>3.4372663660555838</v>
      </c>
      <c r="D49" t="s">
        <v>122</v>
      </c>
    </row>
    <row r="50" spans="2:4" x14ac:dyDescent="0.2">
      <c r="C50" s="29">
        <f>C49*0.02088543423</f>
        <v>7.1788800619245002E-2</v>
      </c>
      <c r="D50" t="s">
        <v>123</v>
      </c>
    </row>
    <row r="53" spans="2:4" x14ac:dyDescent="0.2">
      <c r="B53" t="s">
        <v>124</v>
      </c>
    </row>
    <row r="78" spans="4:4" x14ac:dyDescent="0.2">
      <c r="D78" t="s">
        <v>173</v>
      </c>
    </row>
    <row r="80" spans="4:4" x14ac:dyDescent="0.2">
      <c r="D80" t="s">
        <v>139</v>
      </c>
    </row>
    <row r="81" spans="4:4" x14ac:dyDescent="0.2">
      <c r="D81" t="s">
        <v>140</v>
      </c>
    </row>
    <row r="82" spans="4:4" x14ac:dyDescent="0.2">
      <c r="D82">
        <v>2</v>
      </c>
    </row>
  </sheetData>
  <customSheetViews>
    <customSheetView guid="{94CFA7E8-5300-4096-97FA-7B672E0A0B5C}" state="hidden">
      <selection activeCell="D82" sqref="D82"/>
      <pageMargins left="0.75" right="0.75" top="1" bottom="1" header="0.5" footer="0.5"/>
      <headerFooter alignWithMargins="0"/>
    </customSheetView>
  </customSheetViews>
  <phoneticPr fontId="4" type="noConversion"/>
  <pageMargins left="0.75" right="0.75" top="1" bottom="1" header="0.5" footer="0.5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7"/>
  <sheetViews>
    <sheetView workbookViewId="0">
      <selection activeCell="H7" sqref="H7"/>
    </sheetView>
  </sheetViews>
  <sheetFormatPr defaultRowHeight="12.75" x14ac:dyDescent="0.2"/>
  <cols>
    <col min="3" max="3" width="22.85546875" customWidth="1"/>
    <col min="4" max="4" width="20.7109375" customWidth="1"/>
    <col min="5" max="5" width="22.28515625" customWidth="1"/>
    <col min="6" max="6" width="11.28515625" customWidth="1"/>
    <col min="7" max="7" width="11.5703125" bestFit="1" customWidth="1"/>
  </cols>
  <sheetData>
    <row r="1" spans="2:8" ht="20.25" x14ac:dyDescent="0.3">
      <c r="B1" s="36" t="s">
        <v>157</v>
      </c>
    </row>
    <row r="3" spans="2:8" x14ac:dyDescent="0.2">
      <c r="C3" s="19" t="s">
        <v>88</v>
      </c>
    </row>
    <row r="4" spans="2:8" x14ac:dyDescent="0.2">
      <c r="C4" t="s">
        <v>99</v>
      </c>
      <c r="D4" t="s">
        <v>89</v>
      </c>
      <c r="E4" t="s">
        <v>86</v>
      </c>
      <c r="F4" t="s">
        <v>87</v>
      </c>
      <c r="G4" s="20"/>
      <c r="H4" s="20"/>
    </row>
    <row r="5" spans="2:8" x14ac:dyDescent="0.2">
      <c r="G5" s="21"/>
      <c r="H5" s="20"/>
    </row>
    <row r="6" spans="2:8" x14ac:dyDescent="0.2">
      <c r="G6" s="20"/>
      <c r="H6" s="20"/>
    </row>
    <row r="7" spans="2:8" x14ac:dyDescent="0.2">
      <c r="C7">
        <f>Inputs!H27</f>
        <v>1</v>
      </c>
      <c r="D7">
        <f>Inputs!D27</f>
        <v>12</v>
      </c>
      <c r="E7" s="99">
        <f>0.14*C7^0.72*D7^1.62</f>
        <v>7.8415452745317014</v>
      </c>
      <c r="F7" s="99">
        <f>0.4*C7^0.77*D7^1.69</f>
        <v>26.660991544281707</v>
      </c>
      <c r="G7" s="20"/>
      <c r="H7" s="20">
        <f>0.4*C7^0.77*D7^0.77</f>
        <v>2.710376048265815</v>
      </c>
    </row>
    <row r="8" spans="2:8" x14ac:dyDescent="0.2">
      <c r="G8" s="20"/>
      <c r="H8" s="20"/>
    </row>
    <row r="19" spans="2:5" ht="21" thickBot="1" x14ac:dyDescent="0.35">
      <c r="B19" s="36" t="s">
        <v>156</v>
      </c>
    </row>
    <row r="20" spans="2:5" ht="25.5" x14ac:dyDescent="0.2">
      <c r="C20">
        <v>1</v>
      </c>
      <c r="D20" s="22" t="s">
        <v>159</v>
      </c>
      <c r="E20">
        <v>3.5000000000000003E-2</v>
      </c>
    </row>
    <row r="21" spans="2:5" ht="25.5" x14ac:dyDescent="0.2">
      <c r="C21">
        <v>2</v>
      </c>
      <c r="D21" s="23" t="s">
        <v>90</v>
      </c>
      <c r="E21">
        <v>4.4999999999999998E-2</v>
      </c>
    </row>
    <row r="22" spans="2:5" ht="25.5" x14ac:dyDescent="0.2">
      <c r="C22">
        <v>3</v>
      </c>
      <c r="D22" s="23" t="s">
        <v>91</v>
      </c>
      <c r="E22">
        <v>0.12</v>
      </c>
    </row>
    <row r="23" spans="2:5" ht="25.5" x14ac:dyDescent="0.2">
      <c r="C23">
        <v>4</v>
      </c>
      <c r="D23" s="23" t="s">
        <v>92</v>
      </c>
      <c r="E23">
        <v>0.26</v>
      </c>
    </row>
    <row r="24" spans="2:5" ht="25.5" x14ac:dyDescent="0.2">
      <c r="C24">
        <v>5</v>
      </c>
      <c r="D24" s="23" t="s">
        <v>93</v>
      </c>
      <c r="E24">
        <v>1.1000000000000001</v>
      </c>
    </row>
    <row r="25" spans="2:5" x14ac:dyDescent="0.2">
      <c r="C25">
        <v>6</v>
      </c>
      <c r="D25" s="30" t="s">
        <v>125</v>
      </c>
      <c r="E25" s="98">
        <f>Calculations!C50</f>
        <v>7.1788800619245002E-2</v>
      </c>
    </row>
    <row r="26" spans="2:5" ht="25.5" x14ac:dyDescent="0.2">
      <c r="C26">
        <v>7</v>
      </c>
      <c r="D26" s="30" t="s">
        <v>145</v>
      </c>
      <c r="E26">
        <v>0.6</v>
      </c>
    </row>
    <row r="27" spans="2:5" x14ac:dyDescent="0.2">
      <c r="D27">
        <v>2</v>
      </c>
      <c r="E27" s="27">
        <f>LOOKUP(D27,C20:C26,E20:E26)</f>
        <v>4.4999999999999998E-2</v>
      </c>
    </row>
  </sheetData>
  <customSheetViews>
    <customSheetView guid="{94CFA7E8-5300-4096-97FA-7B672E0A0B5C}" state="hidden">
      <selection activeCell="C7" sqref="C7"/>
      <pageMargins left="0.75" right="0.75" top="1" bottom="1" header="0.5" footer="0.5"/>
      <headerFooter alignWithMargins="0"/>
    </customSheetView>
  </customSheetView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Inputs</vt:lpstr>
      <vt:lpstr>Mannings n</vt:lpstr>
      <vt:lpstr>Calculations</vt:lpstr>
      <vt:lpstr>Calculations2</vt:lpstr>
      <vt:lpstr>Sheet1</vt:lpstr>
    </vt:vector>
  </TitlesOfParts>
  <Company>PWA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Collison</dc:creator>
  <cp:lastModifiedBy>Andy Collison</cp:lastModifiedBy>
  <cp:lastPrinted>2015-01-21T23:40:22Z</cp:lastPrinted>
  <dcterms:created xsi:type="dcterms:W3CDTF">2009-08-05T20:53:42Z</dcterms:created>
  <dcterms:modified xsi:type="dcterms:W3CDTF">2015-02-24T01:13:25Z</dcterms:modified>
</cp:coreProperties>
</file>